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15600" windowHeight="8010" tabRatio="1000" firstSheet="2" activeTab="3"/>
  </bookViews>
  <sheets>
    <sheet name="Financial Position" sheetId="27" r:id="rId1"/>
    <sheet name="Financial Performance" sheetId="28" r:id="rId2"/>
    <sheet name="CASH ANALYSIS" sheetId="42" r:id="rId3"/>
    <sheet name="CAPITAL DEV" sheetId="47" r:id="rId4"/>
    <sheet name="Cashflow Statement" sheetId="29" r:id="rId5"/>
    <sheet name="Comparism" sheetId="32" r:id="rId6"/>
    <sheet name="CHANGE IN NET ASST EQUITY" sheetId="21" r:id="rId7"/>
    <sheet name="S&amp;W VARINACE" sheetId="41" r:id="rId8"/>
    <sheet name="TRIAL BALANCE" sheetId="44" r:id="rId9"/>
    <sheet name="ADJUSTED TRAIL BAL" sheetId="45" r:id="rId10"/>
    <sheet name="Sheet1" sheetId="43" state="hidden" r:id="rId11"/>
    <sheet name="CHART" sheetId="48" r:id="rId12"/>
    <sheet name="Sheet4" sheetId="46" state="hidden" r:id="rId13"/>
  </sheets>
  <externalReferences>
    <externalReference r:id="rId14"/>
  </externalReferences>
  <definedNames>
    <definedName name="_xlnm.Print_Area" localSheetId="3">'CAPITAL DEV'!$A$1:$G$20</definedName>
    <definedName name="_xlnm.Print_Area" localSheetId="4">'Cashflow Statement'!$A$1:$E$78</definedName>
    <definedName name="_xlnm.Print_Area" localSheetId="6">'CHANGE IN NET ASST EQUITY'!$A$1:$G$31</definedName>
    <definedName name="_xlnm.Print_Area" localSheetId="5">Comparism!$A$1:$H$59</definedName>
    <definedName name="_xlnm.Print_Area" localSheetId="1">'Financial Performance'!$A$1:$D$57</definedName>
    <definedName name="_xlnm.Print_Area" localSheetId="0">'Financial Position'!$A$1:$E$48</definedName>
    <definedName name="_xlnm.Print_Area" localSheetId="10">Sheet1!$A$1:$H$165</definedName>
  </definedNames>
  <calcPr calcId="124519"/>
</workbook>
</file>

<file path=xl/calcChain.xml><?xml version="1.0" encoding="utf-8"?>
<calcChain xmlns="http://schemas.openxmlformats.org/spreadsheetml/2006/main">
  <c r="K43" i="42"/>
  <c r="K45" s="1"/>
  <c r="K44"/>
  <c r="C69" i="48" l="1"/>
  <c r="C14"/>
  <c r="Q22" i="42" l="1"/>
  <c r="Q15"/>
  <c r="Q11"/>
  <c r="O37" l="1"/>
  <c r="O26" l="1"/>
  <c r="D24" i="29" s="1"/>
  <c r="O27" i="42"/>
  <c r="D25" i="29" s="1"/>
  <c r="O28" i="42"/>
  <c r="D26" i="29" s="1"/>
  <c r="O29" i="42"/>
  <c r="D28" i="29" s="1"/>
  <c r="O30" i="42"/>
  <c r="D29" i="29" s="1"/>
  <c r="O31" i="42"/>
  <c r="D31" i="29" s="1"/>
  <c r="O33" i="42"/>
  <c r="O32"/>
  <c r="D33" i="29" s="1"/>
  <c r="O34" i="42"/>
  <c r="D36" i="29" s="1"/>
  <c r="O35" i="42"/>
  <c r="D49" i="29" s="1"/>
  <c r="O36" i="42"/>
  <c r="D63" i="29" s="1"/>
  <c r="D64"/>
  <c r="C38" i="42"/>
  <c r="D38"/>
  <c r="E38"/>
  <c r="F38"/>
  <c r="G38"/>
  <c r="H38"/>
  <c r="I38"/>
  <c r="J38"/>
  <c r="K38"/>
  <c r="L38"/>
  <c r="M38"/>
  <c r="N38"/>
  <c r="O10"/>
  <c r="O11"/>
  <c r="D14" i="29" s="1"/>
  <c r="O12" i="42"/>
  <c r="D15" i="29" s="1"/>
  <c r="O13" i="42"/>
  <c r="H12" i="29" s="1"/>
  <c r="O14" i="42"/>
  <c r="H13" i="29" s="1"/>
  <c r="O15" i="42"/>
  <c r="D59" i="29" s="1"/>
  <c r="F8" i="47" s="1"/>
  <c r="O16" i="42"/>
  <c r="D60" i="29" s="1"/>
  <c r="C17" i="42"/>
  <c r="D17"/>
  <c r="E17"/>
  <c r="F17"/>
  <c r="G17"/>
  <c r="H17"/>
  <c r="I17"/>
  <c r="J17"/>
  <c r="K17"/>
  <c r="L17"/>
  <c r="M17"/>
  <c r="N17"/>
  <c r="D13" i="29" l="1"/>
  <c r="Q10" i="42"/>
  <c r="D35" i="29"/>
  <c r="E37" s="1"/>
  <c r="F13" i="47"/>
  <c r="F15" s="1"/>
  <c r="G15" s="1"/>
  <c r="F9"/>
  <c r="F10" s="1"/>
  <c r="G10" s="1"/>
  <c r="D61" i="29"/>
  <c r="H14"/>
  <c r="D16" s="1"/>
  <c r="E22" s="1"/>
  <c r="D66"/>
  <c r="O38" i="42"/>
  <c r="O17"/>
  <c r="E38" i="29" l="1"/>
  <c r="G16" i="47"/>
  <c r="E67" i="29"/>
  <c r="A10" i="32"/>
  <c r="A13"/>
  <c r="D47" i="28"/>
  <c r="A25" i="32" l="1"/>
  <c r="A24"/>
  <c r="A12"/>
  <c r="A11"/>
  <c r="A29"/>
  <c r="D15" i="28" l="1"/>
  <c r="A45" i="27"/>
  <c r="G11" i="28"/>
  <c r="G10"/>
  <c r="G12" l="1"/>
  <c r="D10" s="1"/>
  <c r="D61" i="45"/>
  <c r="C61"/>
  <c r="D26" i="28"/>
  <c r="D25" i="32" s="1"/>
  <c r="D14" i="28" l="1"/>
  <c r="D13" i="21"/>
  <c r="C13"/>
  <c r="D51" i="28"/>
  <c r="D50"/>
  <c r="D46"/>
  <c r="D45"/>
  <c r="D38"/>
  <c r="D37"/>
  <c r="D36"/>
  <c r="D35"/>
  <c r="D34"/>
  <c r="D33"/>
  <c r="D32"/>
  <c r="D31"/>
  <c r="D30"/>
  <c r="D29" i="32" s="1"/>
  <c r="D29" i="28"/>
  <c r="D28"/>
  <c r="D27"/>
  <c r="D25"/>
  <c r="D24" i="32" s="1"/>
  <c r="D20" i="28"/>
  <c r="D24"/>
  <c r="D17"/>
  <c r="D19"/>
  <c r="D18"/>
  <c r="D16"/>
  <c r="D13"/>
  <c r="D11"/>
  <c r="D11" i="32" s="1"/>
  <c r="D12" i="28"/>
  <c r="D12" i="32" s="1"/>
  <c r="D44" i="27"/>
  <c r="E42"/>
  <c r="E41"/>
  <c r="D36"/>
  <c r="D35"/>
  <c r="D31"/>
  <c r="D30"/>
  <c r="D29"/>
  <c r="D23"/>
  <c r="D22"/>
  <c r="D21"/>
  <c r="D20"/>
  <c r="D19"/>
  <c r="D15"/>
  <c r="D13"/>
  <c r="D12"/>
  <c r="D11"/>
  <c r="D13" i="46" l="1"/>
  <c r="D5"/>
  <c r="G15" i="21"/>
  <c r="H17"/>
  <c r="E19"/>
  <c r="E12"/>
  <c r="C12"/>
  <c r="D12"/>
  <c r="D62" i="44" l="1"/>
  <c r="C62"/>
  <c r="C143" i="43" l="1"/>
  <c r="E38" i="32" l="1"/>
  <c r="E20" l="1"/>
  <c r="C131" i="43" l="1"/>
  <c r="A51" i="32" l="1"/>
  <c r="C132" i="43" l="1"/>
  <c r="A70" i="29"/>
  <c r="A55"/>
  <c r="A47"/>
  <c r="C134" i="43" l="1"/>
  <c r="C138"/>
  <c r="A33" i="27"/>
  <c r="D17" i="41"/>
  <c r="C17"/>
  <c r="E16"/>
  <c r="E15"/>
  <c r="E14"/>
  <c r="E13"/>
  <c r="E12"/>
  <c r="E11"/>
  <c r="E10"/>
  <c r="E9"/>
  <c r="E8"/>
  <c r="E7"/>
  <c r="E6"/>
  <c r="E5"/>
  <c r="F42" i="32"/>
  <c r="F20"/>
  <c r="C144" i="43" l="1"/>
  <c r="C146" s="1"/>
  <c r="E17" i="41"/>
  <c r="A37" i="32"/>
  <c r="A36"/>
  <c r="A35"/>
  <c r="A34"/>
  <c r="A33"/>
  <c r="A32"/>
  <c r="A31"/>
  <c r="A30"/>
  <c r="A28"/>
  <c r="A27"/>
  <c r="A26"/>
  <c r="A23"/>
  <c r="A50"/>
  <c r="A49"/>
  <c r="A46"/>
  <c r="A45"/>
  <c r="A44"/>
  <c r="A19"/>
  <c r="A18"/>
  <c r="A17"/>
  <c r="A16"/>
  <c r="A15"/>
  <c r="A14"/>
  <c r="D23"/>
  <c r="C16" i="21" l="1"/>
  <c r="C19" s="1"/>
  <c r="D16"/>
  <c r="D19" s="1"/>
  <c r="A38" i="32"/>
  <c r="C49" i="43"/>
  <c r="A5" i="28"/>
  <c r="D14" i="27" l="1"/>
  <c r="D32"/>
  <c r="A6" i="21"/>
  <c r="A6" i="32" s="1"/>
  <c r="A7" i="29"/>
  <c r="A1" i="41" l="1"/>
  <c r="A3" i="47"/>
  <c r="A5" i="45"/>
  <c r="A1" i="46" s="1"/>
  <c r="A6" i="44"/>
  <c r="A39" i="28" l="1"/>
  <c r="D46" i="32"/>
  <c r="A37" i="29"/>
  <c r="D10" i="32" l="1"/>
  <c r="C57" i="43"/>
  <c r="G38" i="32"/>
  <c r="G20"/>
  <c r="A20"/>
  <c r="D15"/>
  <c r="C88" i="43"/>
  <c r="C80"/>
  <c r="C73"/>
  <c r="C65"/>
  <c r="B17"/>
  <c r="B16"/>
  <c r="C2"/>
  <c r="D50" i="32"/>
  <c r="D49"/>
  <c r="D45"/>
  <c r="D44"/>
  <c r="D37"/>
  <c r="D36"/>
  <c r="D35"/>
  <c r="D34"/>
  <c r="D33"/>
  <c r="D32"/>
  <c r="D31"/>
  <c r="D30"/>
  <c r="D28"/>
  <c r="H28" s="1"/>
  <c r="D27"/>
  <c r="H27" s="1"/>
  <c r="D26"/>
  <c r="H26" s="1"/>
  <c r="D19"/>
  <c r="D18"/>
  <c r="D17"/>
  <c r="D16"/>
  <c r="D14"/>
  <c r="D13"/>
  <c r="H13" s="1"/>
  <c r="B18" i="43" l="1"/>
  <c r="C16" s="1"/>
  <c r="E47" i="29"/>
  <c r="G40" i="32"/>
  <c r="G42" s="1"/>
  <c r="G52" s="1"/>
  <c r="A40"/>
  <c r="A42" s="1"/>
  <c r="E55" i="29"/>
  <c r="E68" s="1"/>
  <c r="E70" s="1"/>
  <c r="H10" i="32"/>
  <c r="D20"/>
  <c r="H14"/>
  <c r="D38"/>
  <c r="H38" s="1"/>
  <c r="H23"/>
  <c r="D37" i="27"/>
  <c r="A22" i="29"/>
  <c r="E69"/>
  <c r="A21" i="28"/>
  <c r="A16" i="27"/>
  <c r="A24"/>
  <c r="A38"/>
  <c r="A25" l="1"/>
  <c r="H20" i="32"/>
  <c r="A43" i="28"/>
  <c r="A48" s="1"/>
  <c r="A53" s="1"/>
  <c r="D40" i="32"/>
  <c r="D42" s="1"/>
  <c r="E40"/>
  <c r="A38" i="29"/>
  <c r="A52" i="32" l="1"/>
  <c r="F18" i="21"/>
  <c r="G18" s="1"/>
  <c r="C3" i="43"/>
  <c r="C118"/>
  <c r="H40" i="32"/>
  <c r="H42" s="1"/>
  <c r="D52" i="28"/>
  <c r="D51" i="32" s="1"/>
  <c r="F11" i="21"/>
  <c r="F12" s="1"/>
  <c r="G12" s="1"/>
  <c r="E42" i="32"/>
  <c r="C17" i="43" l="1"/>
  <c r="C19" s="1"/>
  <c r="C5"/>
  <c r="G11" i="21"/>
  <c r="E52" i="32"/>
  <c r="C9" i="43" l="1"/>
  <c r="D10" s="1"/>
  <c r="C7"/>
  <c r="D27" s="1"/>
  <c r="C23"/>
  <c r="D24" s="1"/>
  <c r="C21"/>
  <c r="D28" s="1"/>
  <c r="E24" i="27"/>
  <c r="D29" i="43" l="1"/>
  <c r="D21" i="28" l="1"/>
  <c r="E16" i="27" l="1"/>
  <c r="E25" l="1"/>
  <c r="C155" i="43" s="1"/>
  <c r="C163" s="1"/>
  <c r="C149"/>
  <c r="D33" i="27"/>
  <c r="E38" l="1"/>
  <c r="C150" i="43"/>
  <c r="C152" s="1"/>
  <c r="D39" i="28"/>
  <c r="E39" i="27" l="1"/>
  <c r="C156" i="43"/>
  <c r="C158" s="1"/>
  <c r="D41" i="28"/>
  <c r="D43" l="1"/>
  <c r="D48" s="1"/>
  <c r="D53" l="1"/>
  <c r="D43" i="27"/>
  <c r="E44" s="1"/>
  <c r="E45" s="1"/>
  <c r="F13" i="21"/>
  <c r="D47" i="32"/>
  <c r="D52" s="1"/>
  <c r="G13" i="21" l="1"/>
  <c r="F19"/>
  <c r="C162" i="43"/>
  <c r="C165" s="1"/>
  <c r="C117" l="1"/>
  <c r="C41"/>
  <c r="B125" l="1"/>
  <c r="C124"/>
  <c r="C120"/>
  <c r="C137"/>
  <c r="C140" s="1"/>
  <c r="B124"/>
  <c r="C42"/>
  <c r="C50" s="1"/>
  <c r="B126" l="1"/>
  <c r="C125" s="1"/>
  <c r="C127" s="1"/>
  <c r="C58"/>
  <c r="C52"/>
  <c r="C54" s="1"/>
  <c r="D97" s="1"/>
  <c r="C44"/>
  <c r="C46" s="1"/>
  <c r="D96" s="1"/>
  <c r="C66" l="1"/>
  <c r="C60"/>
  <c r="C62" s="1"/>
  <c r="D98" s="1"/>
  <c r="C81" l="1"/>
  <c r="C83" s="1"/>
  <c r="C85" s="1"/>
  <c r="D101" s="1"/>
  <c r="C74"/>
  <c r="C68"/>
  <c r="C70" s="1"/>
  <c r="D99" s="1"/>
  <c r="C89" l="1"/>
  <c r="C91" s="1"/>
  <c r="C93" s="1"/>
  <c r="D102" s="1"/>
  <c r="C76"/>
  <c r="C78" s="1"/>
  <c r="D100" s="1"/>
  <c r="D103" l="1"/>
</calcChain>
</file>

<file path=xl/sharedStrings.xml><?xml version="1.0" encoding="utf-8"?>
<sst xmlns="http://schemas.openxmlformats.org/spreadsheetml/2006/main" count="604" uniqueCount="300">
  <si>
    <t>PARTICULARS</t>
  </si>
  <si>
    <t>DR</t>
  </si>
  <si>
    <t>CR</t>
  </si>
  <si>
    <t>PAYABLES</t>
  </si>
  <si>
    <t>TOTAL</t>
  </si>
  <si>
    <t>EXPENDITURE</t>
  </si>
  <si>
    <t>Gratuity</t>
  </si>
  <si>
    <t>Payables</t>
  </si>
  <si>
    <t>Receivables</t>
  </si>
  <si>
    <t>Stationeries</t>
  </si>
  <si>
    <t>RECEIVABLES</t>
  </si>
  <si>
    <t>NOTE</t>
  </si>
  <si>
    <t>ACTUAL</t>
  </si>
  <si>
    <t>Statutory Revenue</t>
  </si>
  <si>
    <t>DETAILS</t>
  </si>
  <si>
    <t>ACCUMULATED SURPLUS</t>
  </si>
  <si>
    <t>(N)</t>
  </si>
  <si>
    <t>Total Net Assets/Equity</t>
  </si>
  <si>
    <t>Accumulated surpluses/(deficits)</t>
  </si>
  <si>
    <t>Reserves</t>
  </si>
  <si>
    <t>Net  Surpluses/Deficits</t>
  </si>
  <si>
    <t>Financed By:</t>
  </si>
  <si>
    <t>Net Assets/Equity</t>
  </si>
  <si>
    <t>Total Liabilities</t>
  </si>
  <si>
    <t>Borrowings</t>
  </si>
  <si>
    <t>Public Funds</t>
  </si>
  <si>
    <t>Non-Current Liabilities</t>
  </si>
  <si>
    <t>Total Current Liabilities</t>
  </si>
  <si>
    <t>Unremitted Deductions</t>
  </si>
  <si>
    <t>Loans &amp; Debts (Short-term)</t>
  </si>
  <si>
    <t>Accumulated Depreciation</t>
  </si>
  <si>
    <t>Current Liabilities</t>
  </si>
  <si>
    <t>LIABILITIES</t>
  </si>
  <si>
    <t>Total Assets</t>
  </si>
  <si>
    <t>Total Non- Current Assets</t>
  </si>
  <si>
    <t>Investment Property</t>
  </si>
  <si>
    <t>Fixed Assets - Property, Plant &amp; Equip.</t>
  </si>
  <si>
    <t>Investments</t>
  </si>
  <si>
    <t>Loans Granted</t>
  </si>
  <si>
    <t xml:space="preserve">Non-current assets </t>
  </si>
  <si>
    <t>Total Current Assets</t>
  </si>
  <si>
    <t>Prepayments</t>
  </si>
  <si>
    <t>Inventories</t>
  </si>
  <si>
    <t>Cash and cash equivalents</t>
  </si>
  <si>
    <t>Current Assets</t>
  </si>
  <si>
    <t>ASSETS</t>
  </si>
  <si>
    <t>N'000</t>
  </si>
  <si>
    <t>Re-Presented By:</t>
  </si>
  <si>
    <t>Notes</t>
  </si>
  <si>
    <t>Revaluation Gain</t>
  </si>
  <si>
    <t>Gain / Loss on Asset Disposal</t>
  </si>
  <si>
    <t>Total non-operating revenue (expenses)</t>
  </si>
  <si>
    <t>Public Debt Charges</t>
  </si>
  <si>
    <t>Surplus/(deficit) from Operating Activities for the Period</t>
  </si>
  <si>
    <t>Total Expenditure</t>
  </si>
  <si>
    <t>Allowance (Leave Bonus)</t>
  </si>
  <si>
    <t>Depreciation Charges</t>
  </si>
  <si>
    <t>Pension Allowance</t>
  </si>
  <si>
    <t>Overhead Cost</t>
  </si>
  <si>
    <t>Social Benefits</t>
  </si>
  <si>
    <t>Social Contribution</t>
  </si>
  <si>
    <t>Salaries &amp; Wages</t>
  </si>
  <si>
    <t>Total Revenue</t>
  </si>
  <si>
    <t>Debt Forgiveness</t>
  </si>
  <si>
    <t>Other Capital Receipts</t>
  </si>
  <si>
    <t>AID &amp; Grants</t>
  </si>
  <si>
    <t>Non-Tax Revenue</t>
  </si>
  <si>
    <t>Tax Revenue</t>
  </si>
  <si>
    <t>STATUTORY REVENUE</t>
  </si>
  <si>
    <t>REVENUE</t>
  </si>
  <si>
    <t>Variance on Final Budget in ( % )</t>
  </si>
  <si>
    <t>Supplementary Budget 2017</t>
  </si>
  <si>
    <t>Initial/ Original Budget 2017</t>
  </si>
  <si>
    <t>Net Cash Flow from all Activities</t>
  </si>
  <si>
    <t>Net Cash Flow from Investing Activites</t>
  </si>
  <si>
    <t>Investment in Private Companies</t>
  </si>
  <si>
    <t>Purchase/ Construction of Assets-Inv. Property</t>
  </si>
  <si>
    <t>Purchase/ Construction of Assets-PPE</t>
  </si>
  <si>
    <t>CASH FLOW FROM INVESTING ACTIVITIES</t>
  </si>
  <si>
    <t>Net Cash Inflow/(Outflow) From Operating Activities*</t>
  </si>
  <si>
    <t>Total Outflow from Operating Activities</t>
  </si>
  <si>
    <t>Social Benefit</t>
  </si>
  <si>
    <t>Overheads (Payment to Consultants, Suppliers etc)</t>
  </si>
  <si>
    <t>Salary &amp; Wages</t>
  </si>
  <si>
    <t>Outflows</t>
  </si>
  <si>
    <t>Total Inflow from Operating Activities</t>
  </si>
  <si>
    <t>Aid &amp; Grants</t>
  </si>
  <si>
    <t>Non Tax Revenues</t>
  </si>
  <si>
    <t>Inflows</t>
  </si>
  <si>
    <t>CASH FLOWS FROM OPERATING ACTIVITIES</t>
  </si>
  <si>
    <r>
      <rPr>
        <b/>
        <sz val="14"/>
        <color theme="1"/>
        <rFont val="Calibri"/>
        <family val="2"/>
      </rPr>
      <t>₦</t>
    </r>
    <r>
      <rPr>
        <b/>
        <sz val="14"/>
        <color theme="1"/>
        <rFont val="Arial"/>
        <family val="2"/>
      </rPr>
      <t>'000</t>
    </r>
  </si>
  <si>
    <t>WIP</t>
  </si>
  <si>
    <t>Capital Grants</t>
  </si>
  <si>
    <t>Investment Income</t>
  </si>
  <si>
    <t>Expenditure Recovery</t>
  </si>
  <si>
    <t>Impairment Charges</t>
  </si>
  <si>
    <t>Transfer to Other Government Entities</t>
  </si>
  <si>
    <t>Non-Operating Activities</t>
  </si>
  <si>
    <t>Net Surplus/(deficit) from non-operating Activities</t>
  </si>
  <si>
    <t xml:space="preserve">Surplus/(Deficit) from Operating Activities </t>
  </si>
  <si>
    <t>Purchase/Construction of Asset</t>
  </si>
  <si>
    <t>Minority intrest Share of Surplus/(Deficit)</t>
  </si>
  <si>
    <t>Transfer from other Government Entities</t>
  </si>
  <si>
    <t>Transfer to  other Government Entities</t>
  </si>
  <si>
    <t>INFLOW</t>
  </si>
  <si>
    <t>OUTFLOW</t>
  </si>
  <si>
    <t>Purchase of Intangible Assets</t>
  </si>
  <si>
    <t>Acquisation of Investment</t>
  </si>
  <si>
    <t>Total Outflow</t>
  </si>
  <si>
    <t>Proceeds from Sale of PPE</t>
  </si>
  <si>
    <t>Proceeds from Sale of Investmet Property</t>
  </si>
  <si>
    <t>Proceeds from Sales of Intangible Assets</t>
  </si>
  <si>
    <t>Proceeds from Sale of Investment</t>
  </si>
  <si>
    <t>Divident Received</t>
  </si>
  <si>
    <t>Total Inflow</t>
  </si>
  <si>
    <t>Total Non-Current Liabilities</t>
  </si>
  <si>
    <t>Loan</t>
  </si>
  <si>
    <t>Allowance</t>
  </si>
  <si>
    <t>CASH FLOW FROM FINANCING ACTIVITIES</t>
  </si>
  <si>
    <t>Capital Grant Received</t>
  </si>
  <si>
    <t>Proceeds From Borrowing</t>
  </si>
  <si>
    <t>TOTAL INFLOW</t>
  </si>
  <si>
    <t>TOTAL OUTFLOW</t>
  </si>
  <si>
    <t>Distribution of Surplus/Dividends Paid</t>
  </si>
  <si>
    <t>Net Cash Flow from Financing Activites</t>
  </si>
  <si>
    <t>Repayment of Borrowing</t>
  </si>
  <si>
    <t>Statutory Revenue (JAAC)</t>
  </si>
  <si>
    <t>Biological  Assets</t>
  </si>
  <si>
    <t>Refunded Revenue</t>
  </si>
  <si>
    <t>Revenue Written off</t>
  </si>
  <si>
    <t>KEY</t>
  </si>
  <si>
    <t>STATUTORY ALLOCATION</t>
  </si>
  <si>
    <t>INDEPENDENT REVENUE</t>
  </si>
  <si>
    <t>PERSONNEL</t>
  </si>
  <si>
    <t>OVERHEAD COST</t>
  </si>
  <si>
    <t>SOCIAL BENEFIT</t>
  </si>
  <si>
    <t>SOCIAL CONTRIBUTION</t>
  </si>
  <si>
    <t>ALLOWANCE</t>
  </si>
  <si>
    <t>Refund</t>
  </si>
  <si>
    <t xml:space="preserve">Refund </t>
  </si>
  <si>
    <t>S/N</t>
  </si>
  <si>
    <t>PROPOSED</t>
  </si>
  <si>
    <t>PAID</t>
  </si>
  <si>
    <t>DIFFERENCE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</si>
  <si>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</si>
  <si>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</si>
  <si>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</si>
  <si>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</si>
  <si>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</si>
  <si>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</si>
  <si>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</si>
  <si>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</si>
  <si>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</si>
  <si>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</si>
  <si>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</si>
  <si>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</si>
  <si>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Details </t>
  </si>
  <si>
    <t>Note</t>
  </si>
  <si>
    <r>
      <t>JAN (</t>
    </r>
    <r>
      <rPr>
        <b/>
        <strike/>
        <sz val="14"/>
        <color theme="1"/>
        <rFont val="Arial Narrow"/>
        <family val="2"/>
      </rPr>
      <t>N</t>
    </r>
    <r>
      <rPr>
        <b/>
        <sz val="14"/>
        <color theme="1"/>
        <rFont val="Arial Narrow"/>
        <family val="2"/>
      </rPr>
      <t>)</t>
    </r>
  </si>
  <si>
    <t>FEB   (N)</t>
  </si>
  <si>
    <t>MARCH  (N)</t>
  </si>
  <si>
    <t>APRIL   (N)</t>
  </si>
  <si>
    <t>MAY   (N)</t>
  </si>
  <si>
    <t>JUNE   (N)</t>
  </si>
  <si>
    <t>JULY   (N)</t>
  </si>
  <si>
    <t>AUG   (N)</t>
  </si>
  <si>
    <t>SEPT   (N)</t>
  </si>
  <si>
    <t>OCT   (N)</t>
  </si>
  <si>
    <t>NOV   (N)</t>
  </si>
  <si>
    <t>DEC   (N)</t>
  </si>
  <si>
    <t>TOTAL   (N)</t>
  </si>
  <si>
    <t>SALARY &amp; WAGES</t>
  </si>
  <si>
    <t>OVERHEAD</t>
  </si>
  <si>
    <t>PPE</t>
  </si>
  <si>
    <t>STATUTORY ALLOCATION : TOTAL REVENUE</t>
  </si>
  <si>
    <t>(i)</t>
  </si>
  <si>
    <t>X</t>
  </si>
  <si>
    <t>=</t>
  </si>
  <si>
    <t>The ratio shows that statutory allocation from Federation account constitutes above  99.64% of total revenue for the financial year.</t>
  </si>
  <si>
    <t>TOTAL INDEPENDENT REVENUE  : TOTAL REVENUE</t>
  </si>
  <si>
    <t>(ii)</t>
  </si>
  <si>
    <t>The ratio show that the revenue generated by the Local Government for the financial year constitutes only 0.36% of Total Revenue while Statutory allocation constitutes 99.64%</t>
  </si>
  <si>
    <t>STATUTORY</t>
  </si>
  <si>
    <t>i</t>
  </si>
  <si>
    <t>PERSONEL: TOTAL RECURRENT EXPENDITURE</t>
  </si>
  <si>
    <t>ii</t>
  </si>
  <si>
    <t>OVERHEAD : TOTAL RECURRENT EXPENDITURE</t>
  </si>
  <si>
    <t>iii</t>
  </si>
  <si>
    <t>SOCIAL CONTRIBUTION : TOTAL RECURRENT EXPENDITURE</t>
  </si>
  <si>
    <t>iv</t>
  </si>
  <si>
    <t>SOCIAL BENEFIT : TOTAL RECURRENT EXPENDITURE</t>
  </si>
  <si>
    <t>v</t>
  </si>
  <si>
    <t>INVENTORY : TOTAL RECURRENT EXPENDITURE</t>
  </si>
  <si>
    <t>vi</t>
  </si>
  <si>
    <t>TRANSFER TO OTHER GOVT. ENTITIES : TOTAL RECURRENT EXPENDITURE</t>
  </si>
  <si>
    <t>ALLOWANCE : TOTAL RECURRENT EXPENDITURE</t>
  </si>
  <si>
    <t xml:space="preserve">PERSONEL COST </t>
  </si>
  <si>
    <t xml:space="preserve">OVER HEAD COST </t>
  </si>
  <si>
    <t xml:space="preserve">SOCIAL CONTRIBUTION </t>
  </si>
  <si>
    <t xml:space="preserve">SOCIAL BENEFIT </t>
  </si>
  <si>
    <t xml:space="preserve">INVENTORY </t>
  </si>
  <si>
    <t>TRANSFER</t>
  </si>
  <si>
    <t xml:space="preserve">ALLOWANCE </t>
  </si>
  <si>
    <t>PERSIONEL  : TOTAL REVENUE</t>
  </si>
  <si>
    <t>PERSIONEL  : OTHER RECURRENT EXPENDITURE</t>
  </si>
  <si>
    <t>TOTAL EXPENDITURE  : TOTAL REVENUE</t>
  </si>
  <si>
    <t>TOTAL RECURRENT EXPENDITURE  : TOTAL REVENUE</t>
  </si>
  <si>
    <t>x</t>
  </si>
  <si>
    <t>TOTAL CAPITAL T EXPENDITURE  : TOTAL REVENUE</t>
  </si>
  <si>
    <t>CURRENT RATIO /MANAGEMENT RATIO</t>
  </si>
  <si>
    <t>Current Asset</t>
  </si>
  <si>
    <t>TOTAL ASSET : TOTAL LIABILITIES</t>
  </si>
  <si>
    <t>EQUITY : TOTAL ASSETS</t>
  </si>
  <si>
    <t>Increase/(Decrease)  Not Recognised in Receivable/Payable</t>
  </si>
  <si>
    <t>Total</t>
  </si>
  <si>
    <t>PPE (1KM)</t>
  </si>
  <si>
    <t>Value of 1km Rd before Asphat Overlay</t>
  </si>
  <si>
    <t>POSITION OF ACCUMULATED DEPRECIATION</t>
  </si>
  <si>
    <t xml:space="preserve"> Dep. Charge  2019</t>
  </si>
  <si>
    <t>Add Back Accumulated Dep. 2018</t>
  </si>
  <si>
    <t>New Accumulated Dep.  2019</t>
  </si>
  <si>
    <t>POSITION OF PPE AS AT 31ST DECEMBER 2019</t>
  </si>
  <si>
    <t>Fixed Assets - Property, Plant &amp; Equip. (BV)</t>
  </si>
  <si>
    <t>Capital Grant (PPE)</t>
  </si>
  <si>
    <t>Value of Existing Road (1km)</t>
  </si>
  <si>
    <t>Payable (PPE  1km)</t>
  </si>
  <si>
    <t>Fixed Assets - Property, Plant &amp; Equip. (NBV)</t>
  </si>
  <si>
    <t>21A</t>
  </si>
  <si>
    <t>21B</t>
  </si>
  <si>
    <t>22A</t>
  </si>
  <si>
    <t>29A</t>
  </si>
  <si>
    <t>Pay Choice</t>
  </si>
  <si>
    <t>Extra ordinary Item - Covid-19</t>
  </si>
  <si>
    <t>32A</t>
  </si>
  <si>
    <t>NIBSS</t>
  </si>
  <si>
    <t>28A</t>
  </si>
  <si>
    <t>Transfer from Other Government Entities</t>
  </si>
  <si>
    <t>Accumulated Surplus/(deficit)  01/01/2020</t>
  </si>
  <si>
    <t>Accumulated Surplus/(deficit)  31/12/2020</t>
  </si>
  <si>
    <t xml:space="preserve">                    TRIAL BALANCE AS AT 31/12/2020</t>
  </si>
  <si>
    <t xml:space="preserve">                                Statement of Cash Flow for the Year Ended 31st December, 2020</t>
  </si>
  <si>
    <t>Cash &amp; Its Equivalent as at 1/1/2020</t>
  </si>
  <si>
    <t>Cash &amp; Its Equivalent as at 31/12/2020</t>
  </si>
  <si>
    <t>Statement of Financial Position For the Year Ended 31st December, 2020</t>
  </si>
  <si>
    <t>Statement of Financial Performance  for the Year Ended 31st December,2020</t>
  </si>
  <si>
    <t>Statement of Comparism of Budget And Actual  for the Year Ended 31st December,2020</t>
  </si>
  <si>
    <t>Final Budget 2020</t>
  </si>
  <si>
    <t>ADJUSTED TRIAL BALANCE AS AT 31/12/2020</t>
  </si>
  <si>
    <t>POSITION OF SALARY / WAGES AND GRANT VARIANCES FOR THE YEAR 2020</t>
  </si>
  <si>
    <t>Pay choice</t>
  </si>
  <si>
    <t xml:space="preserve">Independent Rev. (State) </t>
  </si>
  <si>
    <t>Nibss</t>
  </si>
  <si>
    <t>STATEMENT OF CHANGE IN NET ASSET/ EQUITY FOR THE YEAR 2020</t>
  </si>
  <si>
    <t>Bal. B/F (01/01/2020)</t>
  </si>
  <si>
    <t>Balance as at (31/12/2020)</t>
  </si>
  <si>
    <t>Cost of 1km Rd not yet paid as at Dec.2020</t>
  </si>
  <si>
    <t>Interest on Loan</t>
  </si>
  <si>
    <t>29b</t>
  </si>
  <si>
    <t>29B</t>
  </si>
  <si>
    <t>Revaluation Gain/Loss</t>
  </si>
  <si>
    <t>IFEDORE,  LOCAL GOVERNMENT, IGBARA-OKE.</t>
  </si>
  <si>
    <t>Accumulated Surplus as at 31/12/2020</t>
  </si>
  <si>
    <t>Total:New Balance for 2020</t>
  </si>
  <si>
    <t>STATEMENT OF CAPITAL DEVELOPMENT FUND (CDF) FOR THE YEAR 2020</t>
  </si>
  <si>
    <t>INFLOW (CRF)</t>
  </si>
  <si>
    <t>N</t>
  </si>
  <si>
    <t>Balance as at 31st December, 2019.</t>
  </si>
  <si>
    <t>Capital Grant (SURE-P)</t>
  </si>
  <si>
    <t>Transfer from JAAc A/C</t>
  </si>
  <si>
    <t>TOTAL (CRF)</t>
  </si>
  <si>
    <t>Balance as at 31st December, 2020</t>
  </si>
  <si>
    <t>IFEDORE LOCAL GOVERNMENT, IGBARA-OKE</t>
  </si>
  <si>
    <t>POSITION OF REVENUE CASH ANALYSIS FOR THE PERIOD JANUARY TO DECEMBER, 2020</t>
  </si>
  <si>
    <t>Dependent Revenue</t>
  </si>
  <si>
    <t>46A</t>
  </si>
  <si>
    <t>Ind.Revenue (State)</t>
  </si>
  <si>
    <t>48A</t>
  </si>
  <si>
    <t>Ind. Revenue (Tax Revenue)</t>
  </si>
  <si>
    <t>Ind. Revenue (Non-Tax)</t>
  </si>
  <si>
    <t>POSITION OF EXPENDITURE CASH ANALYSIS FOR THE PERIOD JANUARY TO DECEMBER,2020</t>
  </si>
  <si>
    <t>54A</t>
  </si>
  <si>
    <t>Interest on Loan Repayment</t>
  </si>
  <si>
    <t>79A</t>
  </si>
  <si>
    <t>LOAN REYPAYMENT</t>
  </si>
  <si>
    <t>STATIONERIES</t>
  </si>
  <si>
    <t>TRANSFER TO OTHER GOVT ENTITIES</t>
  </si>
  <si>
    <t>Position  of Non Tax Revenues</t>
  </si>
  <si>
    <t>Extra Ordinary Items COVID'19</t>
  </si>
  <si>
    <t>IFEDORE</t>
  </si>
  <si>
    <t>ACCOUNTANT ANALYSIS, 2020</t>
  </si>
  <si>
    <t>DEGREE</t>
  </si>
  <si>
    <t>EXTRA ORDINARY ITEMS: COVID-'19</t>
  </si>
  <si>
    <t>CAPITAL GRANT</t>
  </si>
  <si>
    <t>PROCEED FROM  BORROWING</t>
  </si>
  <si>
    <t>TRANSFER TO OTHER ENTITIES</t>
  </si>
  <si>
    <t xml:space="preserve">Ind Rev. (State) </t>
  </si>
  <si>
    <t>Non-Tax Rev</t>
  </si>
  <si>
    <t>Net Non-Tax Rev</t>
  </si>
  <si>
    <t>POSITION OF NON-TAX FOR THE YEAR ENDED 31ST  DEC.,2020</t>
  </si>
  <si>
    <t>PPE(C/G)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</si>
</sst>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000"/>
    <numFmt numFmtId="168" formatCode="0.0"/>
    <numFmt numFmtId="169" formatCode="0.000"/>
    <numFmt numFmtId="170" formatCode="#\ ?/4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0"/>
      <name val="Calibri"/>
      <family val="2"/>
      <scheme val="minor"/>
    </font>
    <font>
      <u val="singleAccounting"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trike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sz val="13"/>
      <color theme="1"/>
      <name val="Calibri"/>
      <family val="2"/>
      <scheme val="minor"/>
    </font>
    <font>
      <sz val="13"/>
      <color theme="1"/>
      <name val="Arial Narrow"/>
      <family val="2"/>
    </font>
    <font>
      <b/>
      <strike/>
      <vertAlign val="subscript"/>
      <sz val="16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1"/>
      <color theme="1"/>
      <name val="Arial Narrow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4" fontId="5" fillId="0" borderId="1" xfId="1" applyFont="1" applyBorder="1"/>
    <xf numFmtId="0" fontId="5" fillId="0" borderId="1" xfId="0" applyFont="1" applyBorder="1"/>
    <xf numFmtId="0" fontId="5" fillId="0" borderId="2" xfId="0" applyFont="1" applyBorder="1"/>
    <xf numFmtId="164" fontId="0" fillId="0" borderId="0" xfId="0" applyNumberFormat="1" applyBorder="1"/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165" fontId="0" fillId="0" borderId="0" xfId="0" applyNumberFormat="1"/>
    <xf numFmtId="43" fontId="10" fillId="0" borderId="7" xfId="2" applyFont="1" applyBorder="1" applyAlignment="1">
      <alignment horizontal="center"/>
    </xf>
    <xf numFmtId="43" fontId="3" fillId="0" borderId="1" xfId="2" applyFont="1" applyBorder="1" applyAlignment="1">
      <alignment horizontal="center"/>
    </xf>
    <xf numFmtId="43" fontId="12" fillId="0" borderId="7" xfId="2" applyFont="1" applyBorder="1" applyAlignment="1">
      <alignment horizontal="center"/>
    </xf>
    <xf numFmtId="0" fontId="12" fillId="0" borderId="0" xfId="0" applyFont="1"/>
    <xf numFmtId="43" fontId="12" fillId="0" borderId="1" xfId="2" applyFont="1" applyBorder="1"/>
    <xf numFmtId="43" fontId="4" fillId="0" borderId="1" xfId="2" applyFont="1" applyBorder="1" applyAlignment="1">
      <alignment horizontal="center"/>
    </xf>
    <xf numFmtId="43" fontId="4" fillId="0" borderId="1" xfId="2" applyFont="1" applyBorder="1"/>
    <xf numFmtId="43" fontId="12" fillId="0" borderId="7" xfId="2" applyFont="1" applyBorder="1"/>
    <xf numFmtId="43" fontId="4" fillId="0" borderId="6" xfId="2" applyFont="1" applyBorder="1" applyAlignment="1">
      <alignment horizontal="center"/>
    </xf>
    <xf numFmtId="43" fontId="15" fillId="0" borderId="1" xfId="2" applyFont="1" applyBorder="1"/>
    <xf numFmtId="43" fontId="16" fillId="0" borderId="1" xfId="2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43" fontId="4" fillId="0" borderId="0" xfId="2" applyFont="1"/>
    <xf numFmtId="43" fontId="12" fillId="0" borderId="1" xfId="2" applyFont="1" applyBorder="1" applyAlignment="1">
      <alignment horizontal="center"/>
    </xf>
    <xf numFmtId="43" fontId="4" fillId="0" borderId="7" xfId="2" applyFont="1" applyBorder="1" applyAlignment="1">
      <alignment horizontal="center"/>
    </xf>
    <xf numFmtId="0" fontId="12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7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3" fontId="0" fillId="0" borderId="0" xfId="0" applyNumberFormat="1"/>
    <xf numFmtId="0" fontId="19" fillId="0" borderId="0" xfId="0" applyFont="1" applyFill="1"/>
    <xf numFmtId="43" fontId="5" fillId="0" borderId="0" xfId="2" applyFont="1"/>
    <xf numFmtId="43" fontId="20" fillId="0" borderId="0" xfId="2" applyFont="1"/>
    <xf numFmtId="0" fontId="21" fillId="0" borderId="0" xfId="0" applyFont="1"/>
    <xf numFmtId="0" fontId="21" fillId="0" borderId="0" xfId="0" applyFont="1" applyAlignment="1">
      <alignment horizontal="center"/>
    </xf>
    <xf numFmtId="43" fontId="22" fillId="0" borderId="1" xfId="2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Fill="1"/>
    <xf numFmtId="0" fontId="22" fillId="0" borderId="1" xfId="0" applyFont="1" applyFill="1" applyBorder="1"/>
    <xf numFmtId="0" fontId="17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18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43" fontId="3" fillId="0" borderId="1" xfId="2" applyFont="1" applyBorder="1"/>
    <xf numFmtId="164" fontId="12" fillId="0" borderId="0" xfId="1" applyFont="1"/>
    <xf numFmtId="43" fontId="12" fillId="0" borderId="3" xfId="2" applyFont="1" applyBorder="1"/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25" fillId="0" borderId="1" xfId="0" applyFont="1" applyFill="1" applyBorder="1"/>
    <xf numFmtId="43" fontId="3" fillId="0" borderId="1" xfId="2" applyFont="1" applyBorder="1" applyAlignment="1">
      <alignment horizontal="right"/>
    </xf>
    <xf numFmtId="43" fontId="26" fillId="0" borderId="1" xfId="2" applyFont="1" applyBorder="1" applyAlignment="1">
      <alignment horizontal="right"/>
    </xf>
    <xf numFmtId="43" fontId="27" fillId="0" borderId="1" xfId="2" applyFont="1" applyBorder="1" applyAlignment="1">
      <alignment horizontal="right"/>
    </xf>
    <xf numFmtId="43" fontId="10" fillId="0" borderId="1" xfId="2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0" borderId="4" xfId="2" applyFont="1" applyBorder="1"/>
    <xf numFmtId="43" fontId="3" fillId="0" borderId="4" xfId="2" applyFont="1" applyBorder="1" applyAlignment="1">
      <alignment horizontal="center"/>
    </xf>
    <xf numFmtId="43" fontId="3" fillId="0" borderId="6" xfId="2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1" applyFont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 applyAlignment="1">
      <alignment horizontal="left"/>
    </xf>
    <xf numFmtId="164" fontId="5" fillId="0" borderId="0" xfId="2" applyNumberFormat="1" applyFont="1" applyBorder="1"/>
    <xf numFmtId="0" fontId="5" fillId="0" borderId="0" xfId="0" applyFont="1" applyBorder="1"/>
    <xf numFmtId="4" fontId="5" fillId="0" borderId="0" xfId="2" applyNumberFormat="1" applyFont="1" applyBorder="1" applyAlignment="1">
      <alignment horizontal="right"/>
    </xf>
    <xf numFmtId="4" fontId="5" fillId="0" borderId="0" xfId="0" applyNumberFormat="1" applyFont="1" applyBorder="1"/>
    <xf numFmtId="43" fontId="0" fillId="0" borderId="0" xfId="2" applyFont="1" applyBorder="1"/>
    <xf numFmtId="0" fontId="5" fillId="0" borderId="0" xfId="0" applyFont="1" applyFill="1" applyBorder="1" applyAlignment="1">
      <alignment horizontal="center"/>
    </xf>
    <xf numFmtId="43" fontId="0" fillId="0" borderId="0" xfId="0" applyNumberFormat="1"/>
    <xf numFmtId="0" fontId="6" fillId="0" borderId="1" xfId="0" applyFont="1" applyBorder="1"/>
    <xf numFmtId="43" fontId="12" fillId="0" borderId="0" xfId="0" applyNumberFormat="1" applyFont="1"/>
    <xf numFmtId="43" fontId="3" fillId="0" borderId="0" xfId="0" applyNumberFormat="1" applyFont="1"/>
    <xf numFmtId="0" fontId="6" fillId="0" borderId="1" xfId="0" applyFont="1" applyBorder="1" applyAlignment="1">
      <alignment horizontal="center"/>
    </xf>
    <xf numFmtId="164" fontId="0" fillId="0" borderId="1" xfId="0" applyNumberFormat="1" applyBorder="1"/>
    <xf numFmtId="164" fontId="6" fillId="0" borderId="1" xfId="0" applyNumberFormat="1" applyFont="1" applyBorder="1"/>
    <xf numFmtId="0" fontId="18" fillId="0" borderId="1" xfId="0" applyFont="1" applyBorder="1"/>
    <xf numFmtId="164" fontId="0" fillId="0" borderId="0" xfId="0" applyNumberFormat="1"/>
    <xf numFmtId="43" fontId="5" fillId="0" borderId="0" xfId="0" applyNumberFormat="1" applyFont="1"/>
    <xf numFmtId="43" fontId="6" fillId="0" borderId="1" xfId="0" applyNumberFormat="1" applyFont="1" applyBorder="1"/>
    <xf numFmtId="43" fontId="5" fillId="2" borderId="1" xfId="2" applyFont="1" applyFill="1" applyBorder="1" applyAlignment="1">
      <alignment horizontal="center"/>
    </xf>
    <xf numFmtId="164" fontId="5" fillId="0" borderId="0" xfId="1" applyFont="1"/>
    <xf numFmtId="43" fontId="5" fillId="0" borderId="1" xfId="2" applyFont="1" applyBorder="1" applyAlignment="1">
      <alignment horizontal="center"/>
    </xf>
    <xf numFmtId="43" fontId="5" fillId="2" borderId="1" xfId="2" applyNumberFormat="1" applyFont="1" applyFill="1" applyBorder="1" applyAlignment="1">
      <alignment horizontal="center"/>
    </xf>
    <xf numFmtId="0" fontId="5" fillId="0" borderId="1" xfId="0" applyFont="1" applyFill="1" applyBorder="1"/>
    <xf numFmtId="43" fontId="6" fillId="0" borderId="1" xfId="2" applyFont="1" applyBorder="1" applyAlignment="1">
      <alignment horizontal="center"/>
    </xf>
    <xf numFmtId="0" fontId="6" fillId="0" borderId="1" xfId="0" applyFont="1" applyFill="1" applyBorder="1"/>
    <xf numFmtId="43" fontId="6" fillId="2" borderId="1" xfId="2" applyFont="1" applyFill="1" applyBorder="1" applyAlignment="1">
      <alignment horizontal="center"/>
    </xf>
    <xf numFmtId="43" fontId="5" fillId="0" borderId="1" xfId="2" applyFont="1" applyBorder="1"/>
    <xf numFmtId="43" fontId="5" fillId="2" borderId="1" xfId="2" applyFont="1" applyFill="1" applyBorder="1"/>
    <xf numFmtId="43" fontId="5" fillId="2" borderId="1" xfId="2" applyNumberFormat="1" applyFont="1" applyFill="1" applyBorder="1"/>
    <xf numFmtId="0" fontId="5" fillId="0" borderId="1" xfId="0" quotePrefix="1" applyFont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43" fontId="6" fillId="0" borderId="1" xfId="2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0" fontId="20" fillId="0" borderId="1" xfId="0" applyFont="1" applyBorder="1"/>
    <xf numFmtId="43" fontId="20" fillId="0" borderId="1" xfId="0" applyNumberFormat="1" applyFont="1" applyBorder="1" applyAlignment="1">
      <alignment horizontal="center"/>
    </xf>
    <xf numFmtId="43" fontId="20" fillId="0" borderId="1" xfId="2" applyFont="1" applyBorder="1" applyAlignment="1">
      <alignment horizontal="center"/>
    </xf>
    <xf numFmtId="43" fontId="20" fillId="0" borderId="1" xfId="2" applyFont="1" applyBorder="1"/>
    <xf numFmtId="43" fontId="20" fillId="0" borderId="1" xfId="2" applyFont="1" applyBorder="1" applyAlignment="1">
      <alignment horizontal="right"/>
    </xf>
    <xf numFmtId="43" fontId="25" fillId="0" borderId="1" xfId="2" applyFont="1" applyBorder="1"/>
    <xf numFmtId="43" fontId="29" fillId="0" borderId="1" xfId="2" applyFont="1" applyBorder="1" applyAlignment="1">
      <alignment horizontal="right"/>
    </xf>
    <xf numFmtId="43" fontId="24" fillId="0" borderId="1" xfId="2" applyFont="1" applyBorder="1" applyAlignment="1">
      <alignment horizontal="right"/>
    </xf>
    <xf numFmtId="165" fontId="5" fillId="0" borderId="0" xfId="0" applyNumberFormat="1" applyFont="1"/>
    <xf numFmtId="43" fontId="25" fillId="0" borderId="1" xfId="2" applyFont="1" applyBorder="1" applyAlignment="1">
      <alignment horizontal="right"/>
    </xf>
    <xf numFmtId="43" fontId="25" fillId="0" borderId="1" xfId="2" applyFont="1" applyBorder="1" applyAlignment="1">
      <alignment horizontal="center"/>
    </xf>
    <xf numFmtId="43" fontId="6" fillId="0" borderId="0" xfId="2" applyFont="1"/>
    <xf numFmtId="0" fontId="30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4" fontId="6" fillId="0" borderId="1" xfId="1" applyFont="1" applyBorder="1" applyAlignment="1">
      <alignment horizontal="right" vertical="top"/>
    </xf>
    <xf numFmtId="0" fontId="5" fillId="2" borderId="0" xfId="0" applyFont="1" applyFill="1" applyBorder="1"/>
    <xf numFmtId="0" fontId="25" fillId="0" borderId="3" xfId="0" applyFont="1" applyFill="1" applyBorder="1" applyAlignment="1">
      <alignment horizontal="center" vertical="top"/>
    </xf>
    <xf numFmtId="0" fontId="25" fillId="0" borderId="3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31" fillId="0" borderId="1" xfId="0" applyFont="1" applyBorder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3" fontId="28" fillId="0" borderId="1" xfId="2" applyFont="1" applyBorder="1" applyAlignment="1">
      <alignment horizontal="left"/>
    </xf>
    <xf numFmtId="164" fontId="28" fillId="0" borderId="1" xfId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164" fontId="31" fillId="0" borderId="1" xfId="1" applyFont="1" applyBorder="1"/>
    <xf numFmtId="0" fontId="36" fillId="0" borderId="0" xfId="0" applyFont="1"/>
    <xf numFmtId="0" fontId="37" fillId="0" borderId="1" xfId="0" applyFont="1" applyBorder="1"/>
    <xf numFmtId="164" fontId="3" fillId="0" borderId="0" xfId="1" applyFont="1"/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/>
    </xf>
    <xf numFmtId="164" fontId="34" fillId="0" borderId="1" xfId="1" applyFont="1" applyBorder="1"/>
    <xf numFmtId="0" fontId="28" fillId="0" borderId="1" xfId="0" applyFont="1" applyBorder="1"/>
    <xf numFmtId="164" fontId="34" fillId="0" borderId="1" xfId="1" applyFont="1" applyBorder="1" applyAlignment="1"/>
    <xf numFmtId="164" fontId="34" fillId="0" borderId="1" xfId="1" applyFont="1" applyBorder="1" applyAlignment="1">
      <alignment horizontal="right"/>
    </xf>
    <xf numFmtId="164" fontId="28" fillId="0" borderId="3" xfId="1" applyFont="1" applyBorder="1" applyAlignment="1">
      <alignment horizontal="left"/>
    </xf>
    <xf numFmtId="164" fontId="34" fillId="0" borderId="3" xfId="1" applyFont="1" applyBorder="1" applyAlignment="1">
      <alignment horizontal="right"/>
    </xf>
    <xf numFmtId="0" fontId="34" fillId="0" borderId="6" xfId="0" applyFont="1" applyBorder="1"/>
    <xf numFmtId="0" fontId="28" fillId="0" borderId="6" xfId="0" applyFont="1" applyBorder="1" applyAlignment="1">
      <alignment horizontal="center"/>
    </xf>
    <xf numFmtId="164" fontId="34" fillId="0" borderId="6" xfId="1" applyFont="1" applyBorder="1" applyAlignment="1">
      <alignment horizontal="left"/>
    </xf>
    <xf numFmtId="164" fontId="28" fillId="0" borderId="1" xfId="1" applyFont="1" applyBorder="1"/>
    <xf numFmtId="164" fontId="28" fillId="0" borderId="0" xfId="1" applyFont="1"/>
    <xf numFmtId="164" fontId="34" fillId="0" borderId="6" xfId="1" applyFont="1" applyBorder="1"/>
    <xf numFmtId="43" fontId="10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5" fillId="0" borderId="0" xfId="1" applyFont="1" applyBorder="1" applyAlignment="1">
      <alignment horizontal="center"/>
    </xf>
    <xf numFmtId="43" fontId="5" fillId="0" borderId="0" xfId="0" applyNumberFormat="1" applyFont="1" applyBorder="1" applyAlignment="1">
      <alignment horizontal="center"/>
    </xf>
    <xf numFmtId="164" fontId="5" fillId="0" borderId="0" xfId="0" applyNumberFormat="1" applyFont="1"/>
    <xf numFmtId="0" fontId="4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9" fillId="0" borderId="0" xfId="0" applyFont="1" applyBorder="1" applyAlignment="1"/>
    <xf numFmtId="0" fontId="39" fillId="0" borderId="0" xfId="0" applyFont="1" applyBorder="1" applyAlignment="1">
      <alignment horizontal="center"/>
    </xf>
    <xf numFmtId="164" fontId="5" fillId="0" borderId="0" xfId="0" applyNumberFormat="1" applyFont="1" applyBorder="1"/>
    <xf numFmtId="164" fontId="11" fillId="0" borderId="1" xfId="1" applyFont="1" applyBorder="1"/>
    <xf numFmtId="39" fontId="11" fillId="0" borderId="1" xfId="1" applyNumberFormat="1" applyFont="1" applyBorder="1"/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3" fontId="5" fillId="0" borderId="1" xfId="0" applyNumberFormat="1" applyFont="1" applyBorder="1"/>
    <xf numFmtId="0" fontId="24" fillId="2" borderId="1" xfId="0" applyFont="1" applyFill="1" applyBorder="1"/>
    <xf numFmtId="0" fontId="1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3" fontId="10" fillId="0" borderId="6" xfId="2" applyFont="1" applyBorder="1" applyAlignment="1">
      <alignment horizontal="center"/>
    </xf>
    <xf numFmtId="43" fontId="10" fillId="0" borderId="1" xfId="2" applyFont="1" applyBorder="1" applyAlignment="1">
      <alignment horizontal="center"/>
    </xf>
    <xf numFmtId="43" fontId="3" fillId="0" borderId="3" xfId="2" applyFont="1" applyBorder="1" applyAlignment="1">
      <alignment horizontal="center"/>
    </xf>
    <xf numFmtId="43" fontId="3" fillId="0" borderId="1" xfId="2" applyNumberFormat="1" applyFont="1" applyBorder="1" applyAlignment="1"/>
    <xf numFmtId="0" fontId="40" fillId="0" borderId="0" xfId="0" applyFont="1"/>
    <xf numFmtId="0" fontId="40" fillId="0" borderId="0" xfId="0" applyFont="1" applyAlignment="1">
      <alignment horizontal="center"/>
    </xf>
    <xf numFmtId="0" fontId="20" fillId="0" borderId="1" xfId="0" applyFont="1" applyFill="1" applyBorder="1" applyAlignment="1">
      <alignment wrapText="1"/>
    </xf>
    <xf numFmtId="0" fontId="41" fillId="0" borderId="0" xfId="0" applyFont="1" applyAlignment="1"/>
    <xf numFmtId="0" fontId="41" fillId="0" borderId="0" xfId="0" applyFont="1" applyBorder="1"/>
    <xf numFmtId="0" fontId="17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/>
    </xf>
    <xf numFmtId="164" fontId="42" fillId="0" borderId="1" xfId="2" applyNumberFormat="1" applyFont="1" applyBorder="1" applyAlignment="1">
      <alignment horizontal="left"/>
    </xf>
    <xf numFmtId="164" fontId="42" fillId="0" borderId="1" xfId="2" applyNumberFormat="1" applyFont="1" applyBorder="1"/>
    <xf numFmtId="164" fontId="42" fillId="0" borderId="1" xfId="1" applyFont="1" applyBorder="1"/>
    <xf numFmtId="164" fontId="43" fillId="0" borderId="1" xfId="1" applyFont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164" fontId="28" fillId="0" borderId="0" xfId="1" applyFont="1" applyFill="1" applyBorder="1"/>
    <xf numFmtId="164" fontId="28" fillId="0" borderId="3" xfId="1" applyFont="1" applyBorder="1"/>
    <xf numFmtId="164" fontId="3" fillId="0" borderId="9" xfId="1" applyFont="1" applyBorder="1"/>
    <xf numFmtId="164" fontId="3" fillId="0" borderId="0" xfId="1" applyFont="1" applyAlignment="1">
      <alignment horizont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0" applyNumberFormat="1" applyFont="1"/>
    <xf numFmtId="168" fontId="10" fillId="0" borderId="9" xfId="0" applyNumberFormat="1" applyFont="1" applyBorder="1"/>
    <xf numFmtId="168" fontId="3" fillId="0" borderId="0" xfId="0" applyNumberFormat="1" applyFont="1"/>
    <xf numFmtId="0" fontId="3" fillId="0" borderId="9" xfId="0" applyFont="1" applyBorder="1" applyAlignment="1">
      <alignment horizontal="right"/>
    </xf>
    <xf numFmtId="164" fontId="10" fillId="0" borderId="9" xfId="1" applyFont="1" applyBorder="1"/>
    <xf numFmtId="0" fontId="3" fillId="0" borderId="0" xfId="0" applyFont="1" applyAlignment="1"/>
    <xf numFmtId="43" fontId="3" fillId="0" borderId="9" xfId="0" applyNumberFormat="1" applyFont="1" applyBorder="1"/>
    <xf numFmtId="2" fontId="10" fillId="0" borderId="9" xfId="0" applyNumberFormat="1" applyFont="1" applyBorder="1"/>
    <xf numFmtId="2" fontId="3" fillId="0" borderId="0" xfId="0" applyNumberFormat="1" applyFont="1"/>
    <xf numFmtId="9" fontId="10" fillId="0" borderId="9" xfId="3" applyFont="1" applyBorder="1"/>
    <xf numFmtId="0" fontId="3" fillId="0" borderId="2" xfId="0" applyFont="1" applyBorder="1" applyAlignment="1"/>
    <xf numFmtId="168" fontId="3" fillId="0" borderId="1" xfId="0" applyNumberFormat="1" applyFont="1" applyBorder="1"/>
    <xf numFmtId="0" fontId="3" fillId="0" borderId="1" xfId="0" applyFont="1" applyBorder="1" applyAlignment="1"/>
    <xf numFmtId="2" fontId="3" fillId="0" borderId="1" xfId="0" applyNumberFormat="1" applyFont="1" applyBorder="1"/>
    <xf numFmtId="0" fontId="3" fillId="0" borderId="0" xfId="0" applyFont="1" applyBorder="1"/>
    <xf numFmtId="169" fontId="3" fillId="0" borderId="0" xfId="0" applyNumberFormat="1" applyFont="1"/>
    <xf numFmtId="164" fontId="27" fillId="0" borderId="0" xfId="1" applyFont="1"/>
    <xf numFmtId="2" fontId="3" fillId="0" borderId="1" xfId="0" applyNumberFormat="1" applyFont="1" applyBorder="1" applyAlignment="1"/>
    <xf numFmtId="0" fontId="3" fillId="0" borderId="0" xfId="0" applyFont="1" applyBorder="1" applyAlignment="1"/>
    <xf numFmtId="9" fontId="3" fillId="0" borderId="0" xfId="3" applyFont="1"/>
    <xf numFmtId="43" fontId="27" fillId="0" borderId="0" xfId="0" applyNumberFormat="1" applyFont="1"/>
    <xf numFmtId="10" fontId="3" fillId="0" borderId="0" xfId="3" applyNumberFormat="1" applyFont="1"/>
    <xf numFmtId="0" fontId="26" fillId="0" borderId="0" xfId="0" applyFont="1"/>
    <xf numFmtId="9" fontId="3" fillId="0" borderId="0" xfId="0" applyNumberFormat="1" applyFont="1"/>
    <xf numFmtId="170" fontId="3" fillId="0" borderId="0" xfId="0" applyNumberFormat="1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3" fontId="12" fillId="0" borderId="1" xfId="1" applyNumberFormat="1" applyFont="1" applyBorder="1"/>
    <xf numFmtId="43" fontId="11" fillId="0" borderId="1" xfId="1" applyNumberFormat="1" applyFont="1" applyBorder="1"/>
    <xf numFmtId="164" fontId="11" fillId="0" borderId="8" xfId="1" applyFont="1" applyBorder="1"/>
    <xf numFmtId="164" fontId="11" fillId="0" borderId="3" xfId="1" applyFont="1" applyBorder="1"/>
    <xf numFmtId="43" fontId="11" fillId="0" borderId="3" xfId="1" applyNumberFormat="1" applyFont="1" applyBorder="1"/>
    <xf numFmtId="43" fontId="11" fillId="0" borderId="8" xfId="1" applyNumberFormat="1" applyFont="1" applyBorder="1"/>
    <xf numFmtId="164" fontId="30" fillId="0" borderId="1" xfId="1" applyFont="1" applyBorder="1"/>
    <xf numFmtId="39" fontId="30" fillId="0" borderId="1" xfId="1" applyNumberFormat="1" applyFont="1" applyBorder="1"/>
    <xf numFmtId="0" fontId="9" fillId="0" borderId="4" xfId="0" applyFont="1" applyBorder="1" applyAlignment="1">
      <alignment horizontal="center" wrapText="1"/>
    </xf>
    <xf numFmtId="164" fontId="20" fillId="0" borderId="1" xfId="1" applyFont="1" applyBorder="1"/>
    <xf numFmtId="164" fontId="21" fillId="0" borderId="1" xfId="1" applyFont="1" applyBorder="1"/>
    <xf numFmtId="0" fontId="3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3" fontId="0" fillId="0" borderId="1" xfId="1" applyNumberFormat="1" applyFont="1" applyBorder="1"/>
    <xf numFmtId="0" fontId="11" fillId="0" borderId="0" xfId="0" applyFont="1" applyBorder="1" applyAlignment="1">
      <alignment horizontal="left" wrapText="1"/>
    </xf>
    <xf numFmtId="164" fontId="5" fillId="0" borderId="0" xfId="1" applyFont="1" applyBorder="1"/>
    <xf numFmtId="164" fontId="42" fillId="0" borderId="0" xfId="2" applyNumberFormat="1" applyFont="1" applyBorder="1" applyAlignment="1">
      <alignment horizontal="left"/>
    </xf>
    <xf numFmtId="164" fontId="21" fillId="0" borderId="0" xfId="1" applyFont="1" applyBorder="1"/>
    <xf numFmtId="164" fontId="42" fillId="0" borderId="1" xfId="1" applyFont="1" applyBorder="1" applyAlignment="1">
      <alignment horizontal="left"/>
    </xf>
    <xf numFmtId="4" fontId="42" fillId="0" borderId="0" xfId="2" applyNumberFormat="1" applyFont="1" applyBorder="1" applyAlignment="1">
      <alignment horizontal="right"/>
    </xf>
    <xf numFmtId="43" fontId="30" fillId="0" borderId="1" xfId="1" applyNumberFormat="1" applyFont="1" applyBorder="1"/>
    <xf numFmtId="43" fontId="31" fillId="0" borderId="1" xfId="1" applyNumberFormat="1" applyFont="1" applyBorder="1"/>
    <xf numFmtId="43" fontId="11" fillId="0" borderId="1" xfId="1" applyNumberFormat="1" applyFont="1" applyBorder="1" applyAlignment="1">
      <alignment horizontal="left"/>
    </xf>
    <xf numFmtId="164" fontId="42" fillId="0" borderId="0" xfId="2" applyNumberFormat="1" applyFont="1" applyBorder="1"/>
    <xf numFmtId="164" fontId="6" fillId="0" borderId="0" xfId="2" applyNumberFormat="1" applyFont="1" applyBorder="1" applyAlignment="1">
      <alignment horizontal="left"/>
    </xf>
    <xf numFmtId="164" fontId="5" fillId="0" borderId="1" xfId="2" applyNumberFormat="1" applyFont="1" applyBorder="1"/>
    <xf numFmtId="164" fontId="5" fillId="0" borderId="1" xfId="0" applyNumberFormat="1" applyFont="1" applyBorder="1"/>
    <xf numFmtId="43" fontId="5" fillId="0" borderId="2" xfId="2" applyFont="1" applyBorder="1" applyAlignment="1">
      <alignment horizontal="center"/>
    </xf>
    <xf numFmtId="0" fontId="35" fillId="0" borderId="0" xfId="0" applyFont="1"/>
    <xf numFmtId="0" fontId="34" fillId="0" borderId="1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/>
    <xf numFmtId="0" fontId="29" fillId="2" borderId="1" xfId="0" applyFont="1" applyFill="1" applyBorder="1"/>
    <xf numFmtId="0" fontId="34" fillId="0" borderId="1" xfId="0" applyFont="1" applyBorder="1"/>
    <xf numFmtId="0" fontId="2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164" fontId="28" fillId="0" borderId="1" xfId="1" applyFont="1" applyBorder="1" applyAlignment="1">
      <alignment horizontal="right"/>
    </xf>
    <xf numFmtId="164" fontId="45" fillId="0" borderId="1" xfId="1" applyFont="1" applyBorder="1" applyAlignment="1">
      <alignment horizontal="right"/>
    </xf>
    <xf numFmtId="164" fontId="28" fillId="0" borderId="7" xfId="1" applyFont="1" applyBorder="1"/>
    <xf numFmtId="164" fontId="5" fillId="0" borderId="1" xfId="1" applyFont="1" applyBorder="1" applyAlignment="1">
      <alignment horizontal="right"/>
    </xf>
    <xf numFmtId="164" fontId="46" fillId="0" borderId="1" xfId="1" applyFont="1" applyBorder="1"/>
    <xf numFmtId="0" fontId="45" fillId="0" borderId="1" xfId="0" applyFont="1" applyBorder="1"/>
    <xf numFmtId="164" fontId="28" fillId="0" borderId="3" xfId="1" applyFont="1" applyBorder="1" applyAlignment="1">
      <alignment horizontal="right"/>
    </xf>
    <xf numFmtId="164" fontId="34" fillId="0" borderId="6" xfId="1" applyFont="1" applyBorder="1" applyAlignment="1">
      <alignment horizontal="right"/>
    </xf>
    <xf numFmtId="164" fontId="5" fillId="0" borderId="10" xfId="2" applyNumberFormat="1" applyFont="1" applyBorder="1"/>
    <xf numFmtId="0" fontId="20" fillId="0" borderId="1" xfId="0" applyFont="1" applyBorder="1" applyAlignment="1">
      <alignment horizontal="left" wrapText="1"/>
    </xf>
    <xf numFmtId="164" fontId="28" fillId="0" borderId="1" xfId="1" applyFont="1" applyFill="1" applyBorder="1" applyAlignment="1">
      <alignment horizontal="left"/>
    </xf>
    <xf numFmtId="164" fontId="5" fillId="0" borderId="7" xfId="1" applyFont="1" applyBorder="1"/>
    <xf numFmtId="164" fontId="28" fillId="0" borderId="7" xfId="1" applyFont="1" applyBorder="1" applyAlignment="1">
      <alignment horizontal="right"/>
    </xf>
    <xf numFmtId="164" fontId="5" fillId="0" borderId="1" xfId="2" applyNumberFormat="1" applyFont="1" applyBorder="1" applyAlignment="1">
      <alignment horizontal="left"/>
    </xf>
    <xf numFmtId="43" fontId="5" fillId="0" borderId="1" xfId="0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43" fontId="5" fillId="0" borderId="1" xfId="1" applyNumberFormat="1" applyFont="1" applyBorder="1"/>
    <xf numFmtId="164" fontId="28" fillId="0" borderId="9" xfId="1" applyFont="1" applyBorder="1" applyAlignment="1">
      <alignment horizontal="left"/>
    </xf>
    <xf numFmtId="164" fontId="28" fillId="0" borderId="10" xfId="1" applyFont="1" applyFill="1" applyBorder="1"/>
    <xf numFmtId="164" fontId="28" fillId="0" borderId="12" xfId="1" applyFont="1" applyFill="1" applyBorder="1"/>
    <xf numFmtId="164" fontId="47" fillId="0" borderId="0" xfId="1" applyFont="1"/>
    <xf numFmtId="164" fontId="1" fillId="0" borderId="0" xfId="0" applyNumberFormat="1" applyFont="1"/>
    <xf numFmtId="0" fontId="10" fillId="0" borderId="0" xfId="0" applyFont="1" applyAlignment="1"/>
    <xf numFmtId="164" fontId="44" fillId="0" borderId="0" xfId="1" applyFont="1" applyAlignment="1">
      <alignment horizontal="center"/>
    </xf>
    <xf numFmtId="164" fontId="4" fillId="0" borderId="0" xfId="1" applyFont="1" applyAlignment="1">
      <alignment horizontal="center"/>
    </xf>
    <xf numFmtId="164" fontId="12" fillId="0" borderId="9" xfId="1" applyFont="1" applyBorder="1"/>
    <xf numFmtId="164" fontId="48" fillId="0" borderId="0" xfId="1" applyFont="1"/>
    <xf numFmtId="164" fontId="12" fillId="0" borderId="5" xfId="1" applyFont="1" applyBorder="1"/>
    <xf numFmtId="164" fontId="12" fillId="0" borderId="11" xfId="1" applyFont="1" applyBorder="1"/>
    <xf numFmtId="165" fontId="12" fillId="0" borderId="9" xfId="1" applyNumberFormat="1" applyFont="1" applyBorder="1"/>
    <xf numFmtId="0" fontId="31" fillId="0" borderId="0" xfId="0" applyFont="1"/>
    <xf numFmtId="164" fontId="28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164" fontId="28" fillId="0" borderId="10" xfId="1" applyFont="1" applyFill="1" applyBorder="1" applyAlignment="1">
      <alignment horizontal="left"/>
    </xf>
    <xf numFmtId="0" fontId="20" fillId="0" borderId="4" xfId="0" applyFont="1" applyFill="1" applyBorder="1"/>
    <xf numFmtId="0" fontId="20" fillId="0" borderId="4" xfId="0" applyFont="1" applyBorder="1"/>
    <xf numFmtId="43" fontId="5" fillId="0" borderId="4" xfId="2" applyFont="1" applyBorder="1"/>
    <xf numFmtId="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4" fillId="0" borderId="0" xfId="0" applyFont="1" applyBorder="1"/>
    <xf numFmtId="0" fontId="28" fillId="0" borderId="0" xfId="0" applyFont="1" applyBorder="1" applyAlignment="1">
      <alignment horizontal="center"/>
    </xf>
    <xf numFmtId="164" fontId="34" fillId="0" borderId="0" xfId="1" applyFont="1" applyBorder="1" applyAlignment="1">
      <alignment horizontal="left"/>
    </xf>
    <xf numFmtId="164" fontId="28" fillId="0" borderId="10" xfId="1" applyFont="1" applyBorder="1" applyAlignment="1">
      <alignment horizontal="left"/>
    </xf>
    <xf numFmtId="0" fontId="31" fillId="0" borderId="0" xfId="0" applyFont="1" applyBorder="1"/>
    <xf numFmtId="0" fontId="31" fillId="0" borderId="1" xfId="0" applyFont="1" applyBorder="1" applyAlignment="1">
      <alignment horizontal="right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Border="1"/>
    <xf numFmtId="0" fontId="31" fillId="0" borderId="1" xfId="0" applyFont="1" applyFill="1" applyBorder="1"/>
    <xf numFmtId="0" fontId="31" fillId="0" borderId="0" xfId="0" applyFont="1" applyFill="1" applyBorder="1"/>
    <xf numFmtId="164" fontId="47" fillId="0" borderId="1" xfId="2" applyNumberFormat="1" applyFont="1" applyBorder="1"/>
    <xf numFmtId="0" fontId="40" fillId="0" borderId="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5" fillId="0" borderId="0" xfId="0" applyFont="1" applyFill="1" applyBorder="1"/>
    <xf numFmtId="43" fontId="0" fillId="0" borderId="0" xfId="0" applyNumberFormat="1" applyBorder="1"/>
    <xf numFmtId="0" fontId="41" fillId="0" borderId="0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43" fontId="5" fillId="2" borderId="0" xfId="2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9" xfId="0" applyFont="1" applyFill="1" applyBorder="1" applyAlignment="1">
      <alignment horizontal="center"/>
    </xf>
    <xf numFmtId="43" fontId="12" fillId="0" borderId="0" xfId="2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 applyAlignment="1">
      <alignment horizontal="left"/>
    </xf>
    <xf numFmtId="164" fontId="12" fillId="0" borderId="0" xfId="1" applyFont="1" applyAlignment="1">
      <alignment horizontal="left"/>
    </xf>
    <xf numFmtId="0" fontId="4" fillId="0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43" fontId="25" fillId="0" borderId="1" xfId="2" applyFont="1" applyFill="1" applyBorder="1" applyAlignment="1">
      <alignment horizontal="center" vertical="center" wrapText="1"/>
    </xf>
    <xf numFmtId="43" fontId="25" fillId="0" borderId="1" xfId="2" applyFont="1" applyFill="1" applyBorder="1" applyAlignment="1">
      <alignment horizontal="center" vertical="top" wrapText="1"/>
    </xf>
    <xf numFmtId="165" fontId="25" fillId="0" borderId="1" xfId="2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pieChart>
        <c:varyColors val="1"/>
        <c:ser>
          <c:idx val="0"/>
          <c:order val="0"/>
          <c:tx>
            <c:strRef>
              <c:f>[1]Sheet1!$D$26</c:f>
              <c:strCache>
                <c:ptCount val="1"/>
                <c:pt idx="0">
                  <c:v>KEY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16-4332-8753-3B9BE09BDEA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16-4332-8753-3B9BE09BDEA7}"/>
              </c:ext>
            </c:extLst>
          </c:dPt>
          <c:cat>
            <c:strRef>
              <c:f>[1]Sheet1!$C$27:$C$28</c:f>
              <c:strCache>
                <c:ptCount val="2"/>
                <c:pt idx="0">
                  <c:v>STATUTORY</c:v>
                </c:pt>
                <c:pt idx="1">
                  <c:v>INDEPENDENT REVENUE</c:v>
                </c:pt>
              </c:strCache>
            </c:strRef>
          </c:cat>
          <c:val>
            <c:numRef>
              <c:f>[1]Sheet1!$D$27:$D$28</c:f>
              <c:numCache>
                <c:formatCode>General</c:formatCode>
                <c:ptCount val="2"/>
                <c:pt idx="0">
                  <c:v>358.71392292728672</c:v>
                </c:pt>
                <c:pt idx="1">
                  <c:v>1.2860770727132917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16-4332-8753-3B9BE09BDEA7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62-46D6-8937-5EDFFECA2AD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762-46D6-8937-5EDFFECA2AD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62-46D6-8937-5EDFFECA2AD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62-46D6-8937-5EDFFECA2AD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762-46D6-8937-5EDFFECA2AD9}"/>
              </c:ext>
            </c:extLst>
          </c:dPt>
          <c:dPt>
            <c:idx val="5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62-46D6-8937-5EDFFECA2AD9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62-46D6-8937-5EDFFECA2AD9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62-46D6-8937-5EDFFECA2AD9}"/>
              </c:ext>
            </c:extLst>
          </c:dPt>
          <c:cat>
            <c:strRef>
              <c:f>[1]Sheet1!$C$95:$C$102</c:f>
              <c:strCache>
                <c:ptCount val="8"/>
                <c:pt idx="0">
                  <c:v>KEY</c:v>
                </c:pt>
                <c:pt idx="1">
                  <c:v>PERSONEL COST </c:v>
                </c:pt>
                <c:pt idx="2">
                  <c:v>OVER HEAD COST </c:v>
                </c:pt>
                <c:pt idx="3">
                  <c:v>SOCIAL CONTRIBUTION </c:v>
                </c:pt>
                <c:pt idx="4">
                  <c:v>SOCIAL BENEFIT </c:v>
                </c:pt>
                <c:pt idx="5">
                  <c:v>INVENTORY </c:v>
                </c:pt>
                <c:pt idx="6">
                  <c:v>TRANSFER</c:v>
                </c:pt>
                <c:pt idx="7">
                  <c:v>ALLOWANCE </c:v>
                </c:pt>
              </c:strCache>
            </c:strRef>
          </c:cat>
          <c:val>
            <c:numRef>
              <c:f>[1]Sheet1!$D$95:$D$102</c:f>
              <c:numCache>
                <c:formatCode>General</c:formatCode>
                <c:ptCount val="8"/>
                <c:pt idx="1">
                  <c:v>256.74606476176535</c:v>
                </c:pt>
                <c:pt idx="2">
                  <c:v>10.727469884021831</c:v>
                </c:pt>
                <c:pt idx="3">
                  <c:v>4.3816038361457492</c:v>
                </c:pt>
                <c:pt idx="4">
                  <c:v>0.23791753634824031</c:v>
                </c:pt>
                <c:pt idx="5">
                  <c:v>0.26090614370087117</c:v>
                </c:pt>
                <c:pt idx="6">
                  <c:v>85.422370218450055</c:v>
                </c:pt>
                <c:pt idx="7">
                  <c:v>2.2236676195678977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762-46D6-8937-5EDFFECA2AD9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explosion val="25"/>
          <c:cat>
            <c:strRef>
              <c:f>CHART!$B$9:$B$13</c:f>
              <c:strCache>
                <c:ptCount val="5"/>
                <c:pt idx="0">
                  <c:v>STATUTORY ALLOCATION</c:v>
                </c:pt>
                <c:pt idx="1">
                  <c:v>INDEPENDENT REVENUE</c:v>
                </c:pt>
                <c:pt idx="2">
                  <c:v>EXTRA ORDINARY ITEMS: COVID-'19</c:v>
                </c:pt>
                <c:pt idx="3">
                  <c:v>CAPITAL GRANT</c:v>
                </c:pt>
                <c:pt idx="4">
                  <c:v>PROCEED FROM  BORROWING</c:v>
                </c:pt>
              </c:strCache>
            </c:strRef>
          </c:cat>
          <c:val>
            <c:numRef>
              <c:f>CHART!$C$9:$C$13</c:f>
              <c:numCache>
                <c:formatCode>General</c:formatCode>
                <c:ptCount val="5"/>
                <c:pt idx="0">
                  <c:v>348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explosion val="25"/>
          <c:cat>
            <c:strRef>
              <c:f>CHART!$B$60:$B$68</c:f>
              <c:strCache>
                <c:ptCount val="9"/>
                <c:pt idx="0">
                  <c:v>PERSONNEL</c:v>
                </c:pt>
                <c:pt idx="1">
                  <c:v>EXTRA ORDINARY ITEMS: COVID-'19</c:v>
                </c:pt>
                <c:pt idx="2">
                  <c:v>OVERHEAD COST</c:v>
                </c:pt>
                <c:pt idx="3">
                  <c:v>SOCIAL CONTRIBUTION</c:v>
                </c:pt>
                <c:pt idx="4">
                  <c:v>SOCIAL BENEFIT</c:v>
                </c:pt>
                <c:pt idx="5">
                  <c:v>NIBSS</c:v>
                </c:pt>
                <c:pt idx="6">
                  <c:v>STATIONERIES</c:v>
                </c:pt>
                <c:pt idx="7">
                  <c:v>ALLOWANCE</c:v>
                </c:pt>
                <c:pt idx="8">
                  <c:v>TRANSFER TO OTHER ENTITIES</c:v>
                </c:pt>
              </c:strCache>
            </c:strRef>
          </c:cat>
          <c:val>
            <c:numRef>
              <c:f>CHART!$C$60:$C$68</c:f>
              <c:numCache>
                <c:formatCode>General</c:formatCode>
                <c:ptCount val="9"/>
                <c:pt idx="0">
                  <c:v>193</c:v>
                </c:pt>
                <c:pt idx="1">
                  <c:v>1.5</c:v>
                </c:pt>
                <c:pt idx="2">
                  <c:v>5</c:v>
                </c:pt>
                <c:pt idx="3">
                  <c:v>1.5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155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30</xdr:row>
      <xdr:rowOff>38099</xdr:rowOff>
    </xdr:from>
    <xdr:to>
      <xdr:col>4</xdr:col>
      <xdr:colOff>590550</xdr:colOff>
      <xdr:row>37</xdr:row>
      <xdr:rowOff>323850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952500</xdr:colOff>
      <xdr:row>103</xdr:row>
      <xdr:rowOff>9525</xdr:rowOff>
    </xdr:from>
    <xdr:to>
      <xdr:col>5</xdr:col>
      <xdr:colOff>38100</xdr:colOff>
      <xdr:row>113</xdr:row>
      <xdr:rowOff>238125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</xdr:row>
      <xdr:rowOff>190499</xdr:rowOff>
    </xdr:from>
    <xdr:to>
      <xdr:col>4</xdr:col>
      <xdr:colOff>476250</xdr:colOff>
      <xdr:row>47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71</xdr:row>
      <xdr:rowOff>28574</xdr:rowOff>
    </xdr:from>
    <xdr:to>
      <xdr:col>4</xdr:col>
      <xdr:colOff>457200</xdr:colOff>
      <xdr:row>96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0.44835</cdr:x>
      <cdr:y>0.05657</cdr:y>
    </cdr:from>
    <cdr:to>
      <cdr:x>0.64669</cdr:x>
      <cdr:y>0.21631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6925" y="3238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/>
            <a:t>PIE CHART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0.35941</cdr:x>
      <cdr:y>0.03543</cdr:y>
    </cdr:from>
    <cdr:to>
      <cdr:x>0.56237</cdr:x>
      <cdr:y>0.22441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9250" y="171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/>
            <a:t>PIE CHART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FS%2018%20LGAS%20FOR%202019%20-%20Copy\8-NEW%20AKOKO%20NORTH%20EAST%20FINANCIAL%20STATEMENTS%20&amp;%20DISCLOSU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Position"/>
      <sheetName val="Financial Performance"/>
      <sheetName val="Cashflow Statement"/>
      <sheetName val="Comparism"/>
      <sheetName val="CHANGE IN NET ASST EQUITY"/>
      <sheetName val="TRIBALACE"/>
      <sheetName val="ADJUSTED TRIBALANCE"/>
      <sheetName val="S&amp;W VARIANCE"/>
      <sheetName val="CASH ANALYSIS"/>
      <sheetName val="pie chart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">
          <cell r="D26" t="str">
            <v>KEY</v>
          </cell>
        </row>
        <row r="27">
          <cell r="C27" t="str">
            <v>STATUTORY</v>
          </cell>
          <cell r="D27">
            <v>358.71392292728672</v>
          </cell>
        </row>
        <row r="28">
          <cell r="C28" t="str">
            <v>INDEPENDENT REVENUE</v>
          </cell>
          <cell r="D28">
            <v>1.2860770727132917</v>
          </cell>
        </row>
        <row r="95">
          <cell r="C95" t="str">
            <v>KEY</v>
          </cell>
        </row>
        <row r="96">
          <cell r="C96" t="str">
            <v xml:space="preserve">PERSONEL COST </v>
          </cell>
          <cell r="D96">
            <v>256.74606476176535</v>
          </cell>
        </row>
        <row r="97">
          <cell r="C97" t="str">
            <v xml:space="preserve">OVER HEAD COST </v>
          </cell>
          <cell r="D97">
            <v>10.727469884021831</v>
          </cell>
        </row>
        <row r="98">
          <cell r="C98" t="str">
            <v xml:space="preserve">SOCIAL CONTRIBUTION </v>
          </cell>
          <cell r="D98">
            <v>4.3816038361457492</v>
          </cell>
        </row>
        <row r="99">
          <cell r="C99" t="str">
            <v xml:space="preserve">SOCIAL BENEFIT </v>
          </cell>
          <cell r="D99">
            <v>0.23791753634824031</v>
          </cell>
        </row>
        <row r="100">
          <cell r="C100" t="str">
            <v xml:space="preserve">INVENTORY </v>
          </cell>
          <cell r="D100">
            <v>0.26090614370087117</v>
          </cell>
        </row>
        <row r="101">
          <cell r="C101" t="str">
            <v>TRANSFER</v>
          </cell>
          <cell r="D101">
            <v>85.422370218450055</v>
          </cell>
        </row>
        <row r="102">
          <cell r="C102" t="str">
            <v xml:space="preserve">ALLOWANCE </v>
          </cell>
          <cell r="D102">
            <v>2.2236676195678977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50"/>
  <sheetViews>
    <sheetView showGridLines="0" view="pageBreakPreview" topLeftCell="A34" zoomScaleSheetLayoutView="100" workbookViewId="0">
      <selection activeCell="F42" sqref="F42"/>
    </sheetView>
  </sheetViews>
  <sheetFormatPr defaultRowHeight="15"/>
  <cols>
    <col min="1" max="1" width="27.28515625" customWidth="1"/>
    <col min="2" max="2" width="39" customWidth="1"/>
    <col min="3" max="3" width="8.140625" customWidth="1"/>
    <col min="4" max="4" width="26.140625" customWidth="1"/>
    <col min="5" max="5" width="24.5703125" customWidth="1"/>
    <col min="6" max="6" width="37.7109375" customWidth="1"/>
  </cols>
  <sheetData>
    <row r="5" spans="1:5" s="34" customFormat="1" ht="30.75" customHeight="1">
      <c r="A5" s="328" t="s">
        <v>260</v>
      </c>
      <c r="B5" s="328"/>
      <c r="C5" s="328"/>
      <c r="D5" s="328"/>
      <c r="E5" s="328"/>
    </row>
    <row r="6" spans="1:5" s="34" customFormat="1" ht="38.25" customHeight="1">
      <c r="A6" s="329" t="s">
        <v>243</v>
      </c>
      <c r="B6" s="329"/>
      <c r="C6" s="329"/>
      <c r="D6" s="329"/>
      <c r="E6" s="329"/>
    </row>
    <row r="7" spans="1:5" s="34" customFormat="1" ht="24.95" customHeight="1">
      <c r="A7" s="38">
        <v>2019</v>
      </c>
      <c r="B7" s="35" t="s">
        <v>14</v>
      </c>
      <c r="C7" s="326" t="s">
        <v>48</v>
      </c>
      <c r="D7" s="327">
        <v>2020</v>
      </c>
      <c r="E7" s="327"/>
    </row>
    <row r="8" spans="1:5" s="34" customFormat="1" ht="24.95" customHeight="1">
      <c r="A8" s="37" t="s">
        <v>46</v>
      </c>
      <c r="B8" s="36" t="s">
        <v>47</v>
      </c>
      <c r="C8" s="326"/>
      <c r="D8" s="35" t="s">
        <v>46</v>
      </c>
      <c r="E8" s="35" t="s">
        <v>46</v>
      </c>
    </row>
    <row r="9" spans="1:5" s="22" customFormat="1" ht="24.95" customHeight="1">
      <c r="A9" s="30"/>
      <c r="B9" s="11" t="s">
        <v>45</v>
      </c>
      <c r="C9" s="7"/>
      <c r="D9" s="30"/>
      <c r="E9" s="7"/>
    </row>
    <row r="10" spans="1:5" s="22" customFormat="1" ht="24.95" customHeight="1">
      <c r="A10" s="30"/>
      <c r="B10" s="11" t="s">
        <v>44</v>
      </c>
      <c r="C10" s="7"/>
      <c r="D10" s="30"/>
      <c r="E10" s="7"/>
    </row>
    <row r="11" spans="1:5" s="22" customFormat="1" ht="24.95" customHeight="1">
      <c r="A11" s="63">
        <v>3958604.64</v>
      </c>
      <c r="B11" s="9" t="s">
        <v>43</v>
      </c>
      <c r="C11" s="10">
        <v>1</v>
      </c>
      <c r="D11" s="63">
        <f>'TRIAL BALANCE'!C9</f>
        <v>11648650.279999999</v>
      </c>
      <c r="E11" s="54"/>
    </row>
    <row r="12" spans="1:5" s="22" customFormat="1" ht="24.95" customHeight="1">
      <c r="A12" s="63">
        <v>8631221.0999999996</v>
      </c>
      <c r="B12" s="9" t="s">
        <v>42</v>
      </c>
      <c r="C12" s="10">
        <v>2</v>
      </c>
      <c r="D12" s="63">
        <f>'TRIAL BALANCE'!C10</f>
        <v>9051721.0999999996</v>
      </c>
      <c r="E12" s="54"/>
    </row>
    <row r="13" spans="1:5" s="22" customFormat="1" ht="24.95" customHeight="1">
      <c r="A13" s="63">
        <v>4341506.84</v>
      </c>
      <c r="B13" s="9" t="s">
        <v>91</v>
      </c>
      <c r="C13" s="10">
        <v>3</v>
      </c>
      <c r="D13" s="63">
        <f>'TRIAL BALANCE'!C11</f>
        <v>0</v>
      </c>
      <c r="E13" s="54"/>
    </row>
    <row r="14" spans="1:5" s="22" customFormat="1" ht="24.95" customHeight="1">
      <c r="A14" s="63">
        <v>291398094.56</v>
      </c>
      <c r="B14" s="9" t="s">
        <v>8</v>
      </c>
      <c r="C14" s="10">
        <v>4</v>
      </c>
      <c r="D14" s="63">
        <f>'CHANGE IN NET ASST EQUITY'!C19</f>
        <v>291398094.56</v>
      </c>
      <c r="E14" s="54"/>
    </row>
    <row r="15" spans="1:5" s="22" customFormat="1" ht="24.95" customHeight="1">
      <c r="A15" s="64">
        <v>0</v>
      </c>
      <c r="B15" s="9" t="s">
        <v>41</v>
      </c>
      <c r="C15" s="10">
        <v>5</v>
      </c>
      <c r="D15" s="64">
        <f>'TRIAL BALANCE'!C13</f>
        <v>0</v>
      </c>
      <c r="E15" s="54"/>
    </row>
    <row r="16" spans="1:5" s="22" customFormat="1" ht="24.95" customHeight="1">
      <c r="A16" s="24">
        <f>SUM(A11:A15)</f>
        <v>308329427.13999999</v>
      </c>
      <c r="B16" s="11" t="s">
        <v>40</v>
      </c>
      <c r="C16" s="30"/>
      <c r="D16" s="32"/>
      <c r="E16" s="97">
        <f>SUM(D11:D15)</f>
        <v>312098465.94</v>
      </c>
    </row>
    <row r="17" spans="1:5" s="22" customFormat="1" ht="24.95" customHeight="1">
      <c r="A17" s="32"/>
      <c r="B17" s="11"/>
      <c r="C17" s="30"/>
      <c r="D17" s="32"/>
      <c r="E17" s="97"/>
    </row>
    <row r="18" spans="1:5" s="22" customFormat="1" ht="24.95" customHeight="1">
      <c r="A18" s="23"/>
      <c r="B18" s="11" t="s">
        <v>39</v>
      </c>
      <c r="C18" s="30"/>
      <c r="D18" s="23"/>
      <c r="E18" s="100"/>
    </row>
    <row r="19" spans="1:5" s="22" customFormat="1" ht="24.95" customHeight="1">
      <c r="A19" s="54">
        <v>0</v>
      </c>
      <c r="B19" s="9" t="s">
        <v>38</v>
      </c>
      <c r="C19" s="10">
        <v>6</v>
      </c>
      <c r="D19" s="54">
        <f>'TRIAL BALANCE'!D14</f>
        <v>0</v>
      </c>
      <c r="E19" s="100"/>
    </row>
    <row r="20" spans="1:5" s="22" customFormat="1" ht="24.95" customHeight="1">
      <c r="A20" s="63">
        <v>0</v>
      </c>
      <c r="B20" s="9" t="s">
        <v>37</v>
      </c>
      <c r="C20" s="10">
        <v>7</v>
      </c>
      <c r="D20" s="63">
        <f>'TRIAL BALANCE'!C15</f>
        <v>0</v>
      </c>
      <c r="E20" s="94"/>
    </row>
    <row r="21" spans="1:5" s="22" customFormat="1" ht="24.95" customHeight="1">
      <c r="A21" s="63">
        <v>857802659.84000003</v>
      </c>
      <c r="B21" s="9" t="s">
        <v>36</v>
      </c>
      <c r="C21" s="10">
        <v>8</v>
      </c>
      <c r="D21" s="63">
        <f>'TRIAL BALANCE'!C16</f>
        <v>862460166.67999995</v>
      </c>
      <c r="E21" s="94"/>
    </row>
    <row r="22" spans="1:5" s="22" customFormat="1" ht="24.95" customHeight="1">
      <c r="A22" s="63">
        <v>0</v>
      </c>
      <c r="B22" s="9" t="s">
        <v>35</v>
      </c>
      <c r="C22" s="10">
        <v>9</v>
      </c>
      <c r="D22" s="63">
        <f>'TRIAL BALANCE'!C17</f>
        <v>0</v>
      </c>
      <c r="E22" s="94"/>
    </row>
    <row r="23" spans="1:5" s="22" customFormat="1" ht="24.95" customHeight="1">
      <c r="A23" s="64">
        <v>0</v>
      </c>
      <c r="B23" s="9" t="s">
        <v>127</v>
      </c>
      <c r="C23" s="10">
        <v>10</v>
      </c>
      <c r="D23" s="64">
        <f>'TRIAL BALANCE'!C18</f>
        <v>0</v>
      </c>
      <c r="E23" s="94"/>
    </row>
    <row r="24" spans="1:5" s="22" customFormat="1" ht="24.95" customHeight="1" thickBot="1">
      <c r="A24" s="27">
        <f>SUM(A19:A23)</f>
        <v>857802659.84000003</v>
      </c>
      <c r="B24" s="11" t="s">
        <v>34</v>
      </c>
      <c r="C24" s="30"/>
      <c r="D24" s="32"/>
      <c r="E24" s="179">
        <f>SUM(D19:D23)</f>
        <v>862460166.67999995</v>
      </c>
    </row>
    <row r="25" spans="1:5" s="22" customFormat="1" ht="24.95" customHeight="1">
      <c r="A25" s="33">
        <f>A16+A24</f>
        <v>1166132086.98</v>
      </c>
      <c r="B25" s="11" t="s">
        <v>33</v>
      </c>
      <c r="C25" s="7"/>
      <c r="D25" s="23"/>
      <c r="E25" s="19">
        <f>E16+E24</f>
        <v>1174558632.6199999</v>
      </c>
    </row>
    <row r="26" spans="1:5" s="22" customFormat="1" ht="24.95" customHeight="1">
      <c r="A26" s="23"/>
      <c r="B26" s="7"/>
      <c r="C26" s="7"/>
      <c r="D26" s="23"/>
      <c r="E26" s="54"/>
    </row>
    <row r="27" spans="1:5" s="22" customFormat="1" ht="24.95" customHeight="1">
      <c r="A27" s="23"/>
      <c r="B27" s="11" t="s">
        <v>32</v>
      </c>
      <c r="C27" s="7"/>
      <c r="D27" s="23"/>
      <c r="E27" s="23"/>
    </row>
    <row r="28" spans="1:5" s="22" customFormat="1" ht="24.95" customHeight="1">
      <c r="A28" s="23"/>
      <c r="B28" s="11" t="s">
        <v>31</v>
      </c>
      <c r="C28" s="7"/>
      <c r="D28" s="23"/>
      <c r="E28" s="23"/>
    </row>
    <row r="29" spans="1:5" s="22" customFormat="1" ht="24.95" customHeight="1">
      <c r="A29" s="63">
        <v>337229604.24000001</v>
      </c>
      <c r="B29" s="9" t="s">
        <v>30</v>
      </c>
      <c r="C29" s="10">
        <v>11</v>
      </c>
      <c r="D29" s="63">
        <f>'TRIAL BALANCE'!D19</f>
        <v>366170796.30000001</v>
      </c>
      <c r="E29" s="20"/>
    </row>
    <row r="30" spans="1:5" s="22" customFormat="1" ht="24.95" customHeight="1">
      <c r="A30" s="63">
        <v>0</v>
      </c>
      <c r="B30" s="9" t="s">
        <v>29</v>
      </c>
      <c r="C30" s="10">
        <v>12</v>
      </c>
      <c r="D30" s="63">
        <f>'TRIAL BALANCE'!D20</f>
        <v>0</v>
      </c>
      <c r="E30" s="20"/>
    </row>
    <row r="31" spans="1:5" s="22" customFormat="1" ht="24.95" customHeight="1">
      <c r="A31" s="63">
        <v>31817.18</v>
      </c>
      <c r="B31" s="9" t="s">
        <v>28</v>
      </c>
      <c r="C31" s="10">
        <v>13</v>
      </c>
      <c r="D31" s="63">
        <f>'TRIAL BALANCE'!D21</f>
        <v>509182.44</v>
      </c>
      <c r="E31" s="20"/>
    </row>
    <row r="32" spans="1:5" s="22" customFormat="1" ht="24.95" customHeight="1">
      <c r="A32" s="63">
        <v>287404817.74000001</v>
      </c>
      <c r="B32" s="9" t="s">
        <v>7</v>
      </c>
      <c r="C32" s="10">
        <v>14</v>
      </c>
      <c r="D32" s="63">
        <f>'CHANGE IN NET ASST EQUITY'!D19</f>
        <v>474825236.94999999</v>
      </c>
      <c r="E32" s="20"/>
    </row>
    <row r="33" spans="1:6" s="22" customFormat="1" ht="24.95" customHeight="1">
      <c r="A33" s="24">
        <f>SUM(A29:A32)</f>
        <v>624666239.16000009</v>
      </c>
      <c r="B33" s="11" t="s">
        <v>27</v>
      </c>
      <c r="C33" s="30"/>
      <c r="D33" s="24">
        <f>SUM(D29:D32)</f>
        <v>841505215.69000006</v>
      </c>
      <c r="E33" s="24"/>
      <c r="F33" s="31"/>
    </row>
    <row r="34" spans="1:6" s="22" customFormat="1" ht="24.95" customHeight="1">
      <c r="A34" s="23"/>
      <c r="B34" s="11" t="s">
        <v>26</v>
      </c>
      <c r="C34" s="30"/>
      <c r="D34" s="23"/>
      <c r="E34" s="26"/>
      <c r="F34" s="31"/>
    </row>
    <row r="35" spans="1:6" s="22" customFormat="1" ht="24.95" customHeight="1">
      <c r="A35" s="63">
        <v>0</v>
      </c>
      <c r="B35" s="9" t="s">
        <v>25</v>
      </c>
      <c r="C35" s="10">
        <v>15</v>
      </c>
      <c r="D35" s="63">
        <f>'TRIAL BALANCE'!D23</f>
        <v>0</v>
      </c>
      <c r="E35" s="54"/>
    </row>
    <row r="36" spans="1:6" s="22" customFormat="1" ht="24.95" customHeight="1">
      <c r="A36" s="65">
        <v>0</v>
      </c>
      <c r="B36" s="9" t="s">
        <v>24</v>
      </c>
      <c r="C36" s="10">
        <v>16</v>
      </c>
      <c r="D36" s="63">
        <f>'TRIAL BALANCE'!D24</f>
        <v>0</v>
      </c>
      <c r="E36" s="54"/>
    </row>
    <row r="37" spans="1:6" s="22" customFormat="1" ht="24.95" customHeight="1">
      <c r="A37" s="29"/>
      <c r="B37" s="11" t="s">
        <v>115</v>
      </c>
      <c r="C37" s="30"/>
      <c r="D37" s="29">
        <f>SUM(D35:D36)</f>
        <v>0</v>
      </c>
      <c r="E37" s="56"/>
    </row>
    <row r="38" spans="1:6" s="22" customFormat="1" ht="24.95" customHeight="1" thickBot="1">
      <c r="A38" s="25">
        <f>SUM(A33:A36)</f>
        <v>624666239.16000009</v>
      </c>
      <c r="B38" s="11" t="s">
        <v>23</v>
      </c>
      <c r="C38" s="7"/>
      <c r="D38" s="28"/>
      <c r="E38" s="179">
        <f>(D33+D37)</f>
        <v>841505215.69000006</v>
      </c>
      <c r="F38" s="55"/>
    </row>
    <row r="39" spans="1:6" s="22" customFormat="1" ht="24.95" customHeight="1">
      <c r="A39" s="25">
        <v>541465847.82000005</v>
      </c>
      <c r="B39" s="11" t="s">
        <v>22</v>
      </c>
      <c r="C39" s="7"/>
      <c r="D39" s="23"/>
      <c r="E39" s="180">
        <f>(E25)-(E38)</f>
        <v>333053416.92999983</v>
      </c>
    </row>
    <row r="40" spans="1:6" s="22" customFormat="1" ht="24.95" customHeight="1">
      <c r="A40" s="23"/>
      <c r="B40" s="11" t="s">
        <v>21</v>
      </c>
      <c r="C40" s="7"/>
      <c r="D40" s="23"/>
      <c r="E40" s="54"/>
      <c r="F40" s="55"/>
    </row>
    <row r="41" spans="1:6" s="22" customFormat="1" ht="24.95" customHeight="1">
      <c r="A41" s="63">
        <v>503875908.06</v>
      </c>
      <c r="B41" s="9" t="s">
        <v>19</v>
      </c>
      <c r="C41" s="67">
        <v>17</v>
      </c>
      <c r="D41" s="66"/>
      <c r="E41" s="68">
        <f>'TRIAL BALANCE'!D25</f>
        <v>503875908.06</v>
      </c>
    </row>
    <row r="42" spans="1:6" s="22" customFormat="1" ht="24.95" customHeight="1">
      <c r="A42" s="63">
        <v>57381630.259999998</v>
      </c>
      <c r="B42" s="9" t="s">
        <v>92</v>
      </c>
      <c r="C42" s="67">
        <v>18</v>
      </c>
      <c r="D42" s="7"/>
      <c r="E42" s="182">
        <f>'TRIAL BALANCE'!D26</f>
        <v>61536342.979999997</v>
      </c>
    </row>
    <row r="43" spans="1:6" s="22" customFormat="1" ht="24.95" customHeight="1">
      <c r="A43" s="63">
        <v>-37507207.560000002</v>
      </c>
      <c r="B43" s="9" t="s">
        <v>20</v>
      </c>
      <c r="C43" s="67">
        <v>19</v>
      </c>
      <c r="D43" s="63">
        <f>'Financial Performance'!D48</f>
        <v>-212567143.6099999</v>
      </c>
      <c r="E43" s="69"/>
    </row>
    <row r="44" spans="1:6" s="22" customFormat="1" ht="24.95" customHeight="1" thickBot="1">
      <c r="A44" s="70">
        <v>17715517.059999999</v>
      </c>
      <c r="B44" s="9" t="s">
        <v>18</v>
      </c>
      <c r="C44" s="67">
        <v>20</v>
      </c>
      <c r="D44" s="181">
        <f>'TRIAL BALANCE'!D28</f>
        <v>-19791690.5</v>
      </c>
      <c r="E44" s="181">
        <f>SUM(D43:D44)</f>
        <v>-232358834.1099999</v>
      </c>
      <c r="F44" s="83"/>
    </row>
    <row r="45" spans="1:6" s="3" customFormat="1" ht="24.95" customHeight="1">
      <c r="A45" s="21">
        <f>SUM(A41:A44)</f>
        <v>541465847.82000005</v>
      </c>
      <c r="B45" s="8" t="s">
        <v>17</v>
      </c>
      <c r="C45" s="9"/>
      <c r="D45" s="9"/>
      <c r="E45" s="180">
        <f>SUM(E41:E42:E44)</f>
        <v>333053416.93000007</v>
      </c>
      <c r="F45" s="84"/>
    </row>
    <row r="46" spans="1:6">
      <c r="B46" s="4"/>
      <c r="C46" s="317">
        <v>290</v>
      </c>
      <c r="D46" s="4"/>
      <c r="F46" s="81"/>
    </row>
    <row r="47" spans="1:6">
      <c r="B47" s="183"/>
      <c r="E47" s="18"/>
    </row>
    <row r="50" spans="4:4">
      <c r="D50" s="72">
        <v>37973678.369999997</v>
      </c>
    </row>
  </sheetData>
  <mergeCells count="4">
    <mergeCell ref="C7:C8"/>
    <mergeCell ref="D7:E7"/>
    <mergeCell ref="A5:E5"/>
    <mergeCell ref="A6:E6"/>
  </mergeCells>
  <pageMargins left="0.76" right="0.45" top="0.6" bottom="0.34" header="0.19" footer="0.17"/>
  <pageSetup paperSize="9" scale="70" orientation="portrait" r:id="rId1"/>
  <rowBreaks count="2" manualBreakCount="2">
    <brk id="47" max="4" man="1"/>
    <brk id="4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5:H63"/>
  <sheetViews>
    <sheetView topLeftCell="A58" workbookViewId="0">
      <selection activeCell="C63" sqref="C63"/>
    </sheetView>
  </sheetViews>
  <sheetFormatPr defaultRowHeight="15"/>
  <cols>
    <col min="1" max="1" width="41.5703125" customWidth="1"/>
    <col min="3" max="3" width="25.7109375" customWidth="1"/>
    <col min="4" max="4" width="20.140625" customWidth="1"/>
    <col min="5" max="5" width="19.42578125" customWidth="1"/>
    <col min="6" max="6" width="22.5703125" customWidth="1"/>
    <col min="8" max="8" width="18.85546875" customWidth="1"/>
  </cols>
  <sheetData>
    <row r="5" spans="1:8" ht="18.75" customHeight="1">
      <c r="A5" s="361" t="str">
        <f>Comparism!A6</f>
        <v>IFEDORE,  LOCAL GOVERNMENT, IGBARA-OKE.</v>
      </c>
      <c r="B5" s="361"/>
      <c r="C5" s="361"/>
      <c r="D5" s="361"/>
    </row>
    <row r="6" spans="1:8" ht="18" customHeight="1">
      <c r="A6" s="363" t="s">
        <v>247</v>
      </c>
      <c r="B6" s="363"/>
      <c r="C6" s="363"/>
      <c r="D6" s="363"/>
    </row>
    <row r="7" spans="1:8" ht="24.95" customHeight="1">
      <c r="A7" s="119" t="s">
        <v>0</v>
      </c>
      <c r="B7" s="119" t="s">
        <v>11</v>
      </c>
      <c r="C7" s="119" t="s">
        <v>1</v>
      </c>
      <c r="D7" s="119" t="s">
        <v>2</v>
      </c>
    </row>
    <row r="8" spans="1:8" ht="15.75">
      <c r="A8" s="13" t="s">
        <v>43</v>
      </c>
      <c r="B8" s="53">
        <v>1</v>
      </c>
      <c r="C8" s="279">
        <v>11648650.279999999</v>
      </c>
      <c r="D8" s="255"/>
      <c r="E8" s="159"/>
      <c r="F8" s="254"/>
      <c r="G8" s="254"/>
      <c r="H8" s="75"/>
    </row>
    <row r="9" spans="1:8" ht="17.25">
      <c r="A9" s="13" t="s">
        <v>42</v>
      </c>
      <c r="B9" s="53">
        <v>2</v>
      </c>
      <c r="C9" s="279">
        <v>9051721.0999999996</v>
      </c>
      <c r="D9" s="255"/>
      <c r="E9" s="73"/>
      <c r="F9" s="76"/>
      <c r="G9" s="73"/>
      <c r="H9" s="253"/>
    </row>
    <row r="10" spans="1:8" ht="17.25">
      <c r="A10" s="13" t="s">
        <v>91</v>
      </c>
      <c r="B10" s="53">
        <v>3</v>
      </c>
      <c r="C10" s="279">
        <v>0</v>
      </c>
      <c r="D10" s="255"/>
      <c r="E10" s="73"/>
      <c r="F10" s="76"/>
      <c r="G10" s="73"/>
      <c r="H10" s="253"/>
    </row>
    <row r="11" spans="1:8" ht="15.75">
      <c r="A11" s="13" t="s">
        <v>8</v>
      </c>
      <c r="B11" s="53">
        <v>4</v>
      </c>
      <c r="C11" s="279">
        <v>291398094.56</v>
      </c>
      <c r="D11" s="255"/>
      <c r="E11" s="73"/>
      <c r="F11" s="168"/>
      <c r="G11" s="73"/>
      <c r="H11" s="75"/>
    </row>
    <row r="12" spans="1:8" ht="15.75">
      <c r="A12" s="13" t="s">
        <v>41</v>
      </c>
      <c r="B12" s="53">
        <v>5</v>
      </c>
      <c r="C12" s="279"/>
      <c r="D12" s="255"/>
      <c r="E12" s="73"/>
      <c r="F12" s="74"/>
      <c r="G12" s="74"/>
      <c r="H12" s="75"/>
    </row>
    <row r="13" spans="1:8" ht="15.75">
      <c r="A13" s="13" t="s">
        <v>38</v>
      </c>
      <c r="B13" s="53">
        <v>6</v>
      </c>
      <c r="C13" s="279"/>
      <c r="D13" s="255"/>
      <c r="E13" s="73"/>
      <c r="F13" s="74"/>
      <c r="G13" s="74"/>
      <c r="H13" s="75"/>
    </row>
    <row r="14" spans="1:8" ht="17.25">
      <c r="A14" s="13" t="s">
        <v>37</v>
      </c>
      <c r="B14" s="53">
        <v>7</v>
      </c>
      <c r="C14" s="279">
        <v>0</v>
      </c>
      <c r="D14" s="255"/>
      <c r="E14" s="73"/>
      <c r="F14" s="249"/>
      <c r="G14" s="249"/>
      <c r="H14" s="75"/>
    </row>
    <row r="15" spans="1:8" ht="15.75">
      <c r="A15" s="13" t="s">
        <v>36</v>
      </c>
      <c r="B15" s="53">
        <v>8</v>
      </c>
      <c r="C15" s="93">
        <v>862460166.67999995</v>
      </c>
      <c r="D15" s="255"/>
      <c r="E15" s="73"/>
      <c r="F15" s="74"/>
      <c r="G15" s="74"/>
      <c r="H15" s="75"/>
    </row>
    <row r="16" spans="1:8" ht="15.75">
      <c r="A16" s="13" t="s">
        <v>35</v>
      </c>
      <c r="B16" s="53">
        <v>9</v>
      </c>
      <c r="C16" s="279">
        <v>0</v>
      </c>
      <c r="D16" s="255"/>
      <c r="E16" s="73"/>
      <c r="F16" s="74"/>
      <c r="G16" s="74"/>
      <c r="H16" s="75"/>
    </row>
    <row r="17" spans="1:8" ht="15.75">
      <c r="A17" s="13" t="s">
        <v>127</v>
      </c>
      <c r="B17" s="53">
        <v>10</v>
      </c>
      <c r="C17" s="279">
        <v>0</v>
      </c>
      <c r="D17" s="255"/>
      <c r="E17" s="73"/>
      <c r="F17" s="74"/>
      <c r="G17" s="74"/>
      <c r="H17" s="75"/>
    </row>
    <row r="18" spans="1:8" ht="17.25">
      <c r="A18" s="13" t="s">
        <v>30</v>
      </c>
      <c r="B18" s="53">
        <v>11</v>
      </c>
      <c r="C18" s="13"/>
      <c r="D18" s="12">
        <v>366170796.30000001</v>
      </c>
      <c r="E18" s="246"/>
      <c r="F18" s="168"/>
      <c r="G18" s="168"/>
      <c r="H18" s="75"/>
    </row>
    <row r="19" spans="1:8" ht="15.75">
      <c r="A19" s="13" t="s">
        <v>29</v>
      </c>
      <c r="B19" s="53">
        <v>12</v>
      </c>
      <c r="C19" s="255"/>
      <c r="D19" s="255"/>
      <c r="E19" s="73"/>
      <c r="F19" s="75"/>
      <c r="G19" s="75"/>
      <c r="H19" s="75"/>
    </row>
    <row r="20" spans="1:8" ht="15.75">
      <c r="A20" s="13" t="s">
        <v>28</v>
      </c>
      <c r="B20" s="53">
        <v>13</v>
      </c>
      <c r="C20" s="13"/>
      <c r="D20" s="255">
        <v>509182.44</v>
      </c>
      <c r="E20" s="73"/>
      <c r="F20" s="76"/>
      <c r="G20" s="76"/>
      <c r="H20" s="75"/>
    </row>
    <row r="21" spans="1:8" ht="15.75">
      <c r="A21" s="13" t="s">
        <v>7</v>
      </c>
      <c r="B21" s="53">
        <v>14</v>
      </c>
      <c r="C21" s="13"/>
      <c r="D21" s="255">
        <v>474825236.94999999</v>
      </c>
      <c r="E21" s="73"/>
      <c r="F21" s="168"/>
      <c r="G21" s="76"/>
      <c r="H21" s="75"/>
    </row>
    <row r="22" spans="1:8" ht="15.75">
      <c r="A22" s="13" t="s">
        <v>25</v>
      </c>
      <c r="B22" s="53">
        <v>15</v>
      </c>
      <c r="C22" s="255"/>
      <c r="D22" s="255"/>
      <c r="E22" s="73"/>
      <c r="F22" s="75"/>
      <c r="G22" s="75"/>
      <c r="H22" s="75"/>
    </row>
    <row r="23" spans="1:8" ht="15.75">
      <c r="A23" s="13" t="s">
        <v>24</v>
      </c>
      <c r="B23" s="53">
        <v>16</v>
      </c>
      <c r="C23" s="255"/>
      <c r="D23" s="255"/>
      <c r="E23" s="73"/>
      <c r="F23" s="75"/>
      <c r="G23" s="75"/>
      <c r="H23" s="75"/>
    </row>
    <row r="24" spans="1:8" ht="15.75">
      <c r="A24" s="13" t="s">
        <v>19</v>
      </c>
      <c r="B24" s="53">
        <v>17</v>
      </c>
      <c r="C24" s="13"/>
      <c r="D24" s="280">
        <v>503875908.06</v>
      </c>
      <c r="E24" s="158"/>
      <c r="F24" s="76"/>
      <c r="G24" s="76"/>
      <c r="H24" s="75"/>
    </row>
    <row r="25" spans="1:8" ht="15.75">
      <c r="A25" s="13" t="s">
        <v>92</v>
      </c>
      <c r="B25" s="53">
        <v>18</v>
      </c>
      <c r="C25" s="255"/>
      <c r="D25" s="281">
        <v>61536342.979999997</v>
      </c>
      <c r="F25" s="75"/>
      <c r="G25" s="75"/>
      <c r="H25" s="77"/>
    </row>
    <row r="26" spans="1:8" ht="15.75">
      <c r="A26" s="13" t="s">
        <v>20</v>
      </c>
      <c r="B26" s="53">
        <v>19</v>
      </c>
      <c r="C26" s="255"/>
      <c r="D26" s="282">
        <v>0</v>
      </c>
      <c r="E26" s="73"/>
      <c r="F26" s="75"/>
      <c r="G26" s="75"/>
      <c r="H26" s="78"/>
    </row>
    <row r="27" spans="1:8" ht="17.25">
      <c r="A27" s="13" t="s">
        <v>18</v>
      </c>
      <c r="B27" s="53">
        <v>20</v>
      </c>
      <c r="C27" s="255"/>
      <c r="D27" s="282">
        <v>-19791690.5</v>
      </c>
      <c r="E27" s="73"/>
      <c r="F27" s="253"/>
      <c r="G27" s="253"/>
      <c r="H27" s="75"/>
    </row>
    <row r="28" spans="1:8" ht="15.75">
      <c r="A28" s="13" t="s">
        <v>126</v>
      </c>
      <c r="B28" s="53">
        <v>21</v>
      </c>
      <c r="C28" s="255"/>
      <c r="D28" s="255">
        <v>1725243844.1400001</v>
      </c>
      <c r="E28" s="73"/>
      <c r="F28" s="75"/>
      <c r="G28" s="75"/>
      <c r="H28" s="75"/>
    </row>
    <row r="29" spans="1:8" ht="15.75">
      <c r="A29" s="13" t="s">
        <v>232</v>
      </c>
      <c r="B29" s="53" t="s">
        <v>227</v>
      </c>
      <c r="C29" s="255"/>
      <c r="D29" s="255">
        <v>9218922.1500000004</v>
      </c>
      <c r="E29" s="73"/>
      <c r="F29" s="75"/>
      <c r="G29" s="75"/>
      <c r="H29" s="75"/>
    </row>
    <row r="30" spans="1:8" ht="15.75">
      <c r="A30" s="13" t="s">
        <v>249</v>
      </c>
      <c r="B30" s="53" t="s">
        <v>228</v>
      </c>
      <c r="C30" s="255"/>
      <c r="D30" s="255">
        <v>89627093.569999993</v>
      </c>
      <c r="E30" s="73"/>
      <c r="H30" s="75"/>
    </row>
    <row r="31" spans="1:8" ht="15.75">
      <c r="A31" s="13" t="s">
        <v>67</v>
      </c>
      <c r="B31" s="53">
        <v>22</v>
      </c>
      <c r="C31" s="255"/>
      <c r="D31" s="255">
        <v>1099950</v>
      </c>
      <c r="E31" s="73"/>
      <c r="F31" s="75"/>
      <c r="G31" s="75"/>
      <c r="H31" s="75"/>
    </row>
    <row r="32" spans="1:8" ht="15.75">
      <c r="A32" s="13" t="s">
        <v>250</v>
      </c>
      <c r="B32" s="53" t="s">
        <v>229</v>
      </c>
      <c r="C32" s="255"/>
      <c r="D32" s="255">
        <v>36755555.579999998</v>
      </c>
      <c r="E32" s="73"/>
      <c r="F32" s="75"/>
      <c r="G32" s="75"/>
      <c r="H32" s="75"/>
    </row>
    <row r="33" spans="1:8" ht="15.75">
      <c r="A33" s="13" t="s">
        <v>66</v>
      </c>
      <c r="B33" s="53">
        <v>23</v>
      </c>
      <c r="C33" s="255"/>
      <c r="D33" s="255">
        <v>2017400</v>
      </c>
      <c r="E33" s="73"/>
      <c r="F33" s="75"/>
      <c r="G33" s="75"/>
      <c r="H33" s="75"/>
    </row>
    <row r="34" spans="1:8" ht="15.75">
      <c r="A34" s="13" t="s">
        <v>65</v>
      </c>
      <c r="B34" s="53">
        <v>24</v>
      </c>
      <c r="C34" s="255"/>
      <c r="D34" s="255">
        <v>0</v>
      </c>
      <c r="E34" s="73"/>
      <c r="F34" s="75"/>
      <c r="G34" s="75"/>
      <c r="H34" s="75"/>
    </row>
    <row r="35" spans="1:8" ht="15.75">
      <c r="A35" s="13" t="s">
        <v>93</v>
      </c>
      <c r="B35" s="53">
        <v>25</v>
      </c>
      <c r="C35" s="255"/>
      <c r="D35" s="255"/>
      <c r="E35" s="73"/>
      <c r="F35" s="75"/>
      <c r="G35" s="75"/>
      <c r="H35" s="75"/>
    </row>
    <row r="36" spans="1:8" ht="15.75">
      <c r="A36" s="13" t="s">
        <v>94</v>
      </c>
      <c r="B36" s="53">
        <v>26</v>
      </c>
      <c r="C36" s="255"/>
      <c r="D36" s="255"/>
      <c r="E36" s="73"/>
      <c r="F36" s="75"/>
      <c r="G36" s="75"/>
      <c r="H36" s="75"/>
    </row>
    <row r="37" spans="1:8" ht="15.75">
      <c r="A37" s="13" t="s">
        <v>64</v>
      </c>
      <c r="B37" s="53">
        <v>27</v>
      </c>
      <c r="C37" s="255"/>
      <c r="D37" s="255"/>
      <c r="E37" s="73"/>
      <c r="F37" s="75"/>
      <c r="G37" s="75"/>
      <c r="H37" s="75"/>
    </row>
    <row r="38" spans="1:8" ht="15.75">
      <c r="A38" s="96" t="s">
        <v>63</v>
      </c>
      <c r="B38" s="53">
        <v>28</v>
      </c>
      <c r="C38" s="255"/>
      <c r="D38" s="255"/>
      <c r="E38" s="73"/>
      <c r="F38" s="75"/>
      <c r="G38" s="75"/>
      <c r="H38" s="75"/>
    </row>
    <row r="39" spans="1:8" ht="15.75">
      <c r="A39" s="96" t="s">
        <v>236</v>
      </c>
      <c r="B39" s="53" t="s">
        <v>235</v>
      </c>
      <c r="C39" s="255"/>
      <c r="D39" s="255"/>
      <c r="E39" s="73"/>
      <c r="F39" s="75"/>
      <c r="G39" s="75"/>
      <c r="H39" s="75"/>
    </row>
    <row r="40" spans="1:8" ht="15.75">
      <c r="A40" s="96" t="s">
        <v>61</v>
      </c>
      <c r="B40" s="53">
        <v>29</v>
      </c>
      <c r="C40" s="255">
        <v>889566169.11000001</v>
      </c>
      <c r="D40" s="255"/>
      <c r="E40" s="73"/>
      <c r="F40" s="75"/>
      <c r="G40" s="75"/>
      <c r="H40" s="75"/>
    </row>
    <row r="41" spans="1:8" ht="15.75">
      <c r="A41" s="13" t="s">
        <v>232</v>
      </c>
      <c r="B41" s="53" t="s">
        <v>230</v>
      </c>
      <c r="C41" s="255">
        <v>9218922.1500000004</v>
      </c>
      <c r="D41" s="255"/>
      <c r="E41" s="73"/>
      <c r="F41" s="75"/>
      <c r="G41" s="75"/>
      <c r="H41" s="75"/>
    </row>
    <row r="42" spans="1:8" ht="15.75">
      <c r="A42" s="13" t="s">
        <v>249</v>
      </c>
      <c r="B42" s="53" t="s">
        <v>257</v>
      </c>
      <c r="C42" s="255">
        <v>0</v>
      </c>
      <c r="D42" s="255"/>
      <c r="E42" s="73"/>
      <c r="F42" s="75"/>
      <c r="G42" s="75"/>
      <c r="H42" s="75"/>
    </row>
    <row r="43" spans="1:8" ht="15.75">
      <c r="A43" s="96" t="s">
        <v>60</v>
      </c>
      <c r="B43" s="53">
        <v>30</v>
      </c>
      <c r="C43" s="255">
        <v>8550431.2400000002</v>
      </c>
      <c r="D43" s="255"/>
      <c r="E43" s="73"/>
      <c r="F43" s="79"/>
      <c r="G43" s="79"/>
      <c r="H43" s="75"/>
    </row>
    <row r="44" spans="1:8" ht="15.75">
      <c r="A44" s="96" t="s">
        <v>59</v>
      </c>
      <c r="B44" s="53">
        <v>31</v>
      </c>
      <c r="C44" s="255">
        <v>3561000</v>
      </c>
      <c r="D44" s="255"/>
      <c r="E44" s="73"/>
      <c r="F44" s="75"/>
      <c r="G44" s="75"/>
      <c r="H44" s="75"/>
    </row>
    <row r="45" spans="1:8" ht="15.75">
      <c r="A45" s="96" t="s">
        <v>58</v>
      </c>
      <c r="B45" s="53">
        <v>32</v>
      </c>
      <c r="C45" s="255">
        <v>24489726.510000002</v>
      </c>
      <c r="D45" s="255"/>
      <c r="E45" s="73"/>
      <c r="F45" s="75"/>
      <c r="G45" s="75"/>
      <c r="H45" s="75"/>
    </row>
    <row r="46" spans="1:8" ht="15.75">
      <c r="A46" s="96" t="s">
        <v>234</v>
      </c>
      <c r="B46" s="53" t="s">
        <v>233</v>
      </c>
      <c r="C46" s="255">
        <v>3469081.06</v>
      </c>
      <c r="D46" s="255"/>
      <c r="E46" s="73"/>
      <c r="F46" s="75"/>
      <c r="G46" s="75"/>
      <c r="H46" s="75"/>
    </row>
    <row r="47" spans="1:8" ht="15.75">
      <c r="A47" s="96" t="s">
        <v>6</v>
      </c>
      <c r="B47" s="53">
        <v>33</v>
      </c>
      <c r="C47" s="255">
        <v>0</v>
      </c>
      <c r="D47" s="255"/>
      <c r="E47" s="73"/>
      <c r="F47" s="75"/>
      <c r="G47" s="75"/>
      <c r="H47" s="75"/>
    </row>
    <row r="48" spans="1:8" ht="15.75">
      <c r="A48" s="96" t="s">
        <v>57</v>
      </c>
      <c r="B48" s="53">
        <v>34</v>
      </c>
      <c r="C48" s="255">
        <v>0</v>
      </c>
      <c r="D48" s="255"/>
      <c r="E48" s="73"/>
      <c r="F48" s="75"/>
      <c r="G48" s="75"/>
      <c r="H48" s="75"/>
    </row>
    <row r="49" spans="1:8" ht="17.25">
      <c r="A49" s="96" t="s">
        <v>9</v>
      </c>
      <c r="B49" s="53">
        <v>35</v>
      </c>
      <c r="C49" s="255">
        <v>67200</v>
      </c>
      <c r="D49" s="255"/>
      <c r="E49" s="73"/>
      <c r="F49" s="253"/>
      <c r="G49" s="253"/>
      <c r="H49" s="75"/>
    </row>
    <row r="50" spans="1:8" ht="15.75">
      <c r="A50" s="96" t="s">
        <v>95</v>
      </c>
      <c r="B50" s="53">
        <v>36</v>
      </c>
      <c r="C50" s="255"/>
      <c r="D50" s="255"/>
      <c r="E50" s="73"/>
      <c r="F50" s="75"/>
      <c r="G50" s="75"/>
      <c r="H50" s="75"/>
    </row>
    <row r="51" spans="1:8" ht="15.75">
      <c r="A51" s="96" t="s">
        <v>56</v>
      </c>
      <c r="B51" s="53">
        <v>37</v>
      </c>
      <c r="C51" s="255">
        <v>29339067.059999999</v>
      </c>
      <c r="D51" s="255"/>
      <c r="E51" s="73"/>
      <c r="F51" s="75"/>
      <c r="G51" s="75"/>
      <c r="H51" s="75"/>
    </row>
    <row r="52" spans="1:8" ht="15.75">
      <c r="A52" s="96" t="s">
        <v>96</v>
      </c>
      <c r="B52" s="53">
        <v>38</v>
      </c>
      <c r="C52" s="255">
        <v>1080541599.72</v>
      </c>
      <c r="D52" s="255"/>
      <c r="E52" s="158"/>
      <c r="F52" s="75"/>
      <c r="G52" s="75"/>
      <c r="H52" s="75"/>
    </row>
    <row r="53" spans="1:8" ht="15.75">
      <c r="A53" s="13" t="s">
        <v>52</v>
      </c>
      <c r="B53" s="53">
        <v>39</v>
      </c>
      <c r="C53" s="255"/>
      <c r="D53" s="255"/>
      <c r="E53" s="73"/>
      <c r="F53" s="75"/>
      <c r="G53" s="75"/>
      <c r="H53" s="75"/>
    </row>
    <row r="54" spans="1:8" ht="15.75">
      <c r="A54" s="96" t="s">
        <v>55</v>
      </c>
      <c r="B54" s="53">
        <v>40</v>
      </c>
      <c r="C54" s="255">
        <v>28440587.199999999</v>
      </c>
      <c r="D54" s="255"/>
      <c r="E54" s="73"/>
      <c r="F54" s="75"/>
      <c r="G54" s="75"/>
      <c r="H54" s="75"/>
    </row>
    <row r="55" spans="1:8" ht="15.75">
      <c r="A55" s="13" t="s">
        <v>50</v>
      </c>
      <c r="B55" s="53">
        <v>41</v>
      </c>
      <c r="C55" s="255"/>
      <c r="D55" s="255">
        <v>0</v>
      </c>
      <c r="E55" s="73"/>
      <c r="F55" s="75"/>
      <c r="G55" s="75"/>
      <c r="H55" s="75"/>
    </row>
    <row r="56" spans="1:8" ht="15.75">
      <c r="A56" s="13" t="s">
        <v>128</v>
      </c>
      <c r="B56" s="53">
        <v>42</v>
      </c>
      <c r="C56" s="255"/>
      <c r="D56" s="255"/>
      <c r="E56" s="73"/>
      <c r="F56" s="75"/>
      <c r="G56" s="75"/>
      <c r="H56" s="75"/>
    </row>
    <row r="57" spans="1:8" ht="15.75">
      <c r="A57" s="13" t="s">
        <v>49</v>
      </c>
      <c r="B57" s="53">
        <v>43</v>
      </c>
      <c r="C57" s="255">
        <v>0</v>
      </c>
      <c r="D57" s="255">
        <v>713875</v>
      </c>
      <c r="E57" s="73"/>
      <c r="F57" s="75"/>
      <c r="G57" s="75"/>
      <c r="H57" s="75"/>
    </row>
    <row r="58" spans="1:8" ht="15.75">
      <c r="A58" s="13" t="s">
        <v>100</v>
      </c>
      <c r="B58" s="57">
        <v>44</v>
      </c>
      <c r="C58" s="255"/>
      <c r="D58" s="255"/>
      <c r="E58" s="80"/>
      <c r="F58" s="75"/>
      <c r="G58" s="75"/>
      <c r="H58" s="75"/>
    </row>
    <row r="59" spans="1:8" ht="15.75">
      <c r="A59" s="13" t="s">
        <v>101</v>
      </c>
      <c r="B59" s="57">
        <v>45</v>
      </c>
      <c r="C59" s="255"/>
      <c r="D59" s="255"/>
      <c r="E59" s="155"/>
      <c r="F59" s="156"/>
      <c r="G59" s="156"/>
      <c r="H59" s="75"/>
    </row>
    <row r="60" spans="1:8" ht="15.75">
      <c r="A60" s="58" t="s">
        <v>129</v>
      </c>
      <c r="B60" s="53">
        <v>46</v>
      </c>
      <c r="C60" s="255">
        <v>0</v>
      </c>
      <c r="D60" s="255"/>
      <c r="E60" s="155"/>
      <c r="F60" s="156"/>
      <c r="G60" s="156"/>
      <c r="H60" s="75"/>
    </row>
    <row r="61" spans="1:8" ht="15.75">
      <c r="A61" s="85" t="s">
        <v>4</v>
      </c>
      <c r="B61" s="82"/>
      <c r="C61" s="87">
        <f>SUM(C8:C60)</f>
        <v>3251802416.6700001</v>
      </c>
      <c r="D61" s="87">
        <f>SUM(D8:D60)</f>
        <v>3251802416.6700001</v>
      </c>
      <c r="E61" s="157"/>
      <c r="F61" s="156"/>
      <c r="G61" s="156"/>
      <c r="H61" s="4"/>
    </row>
    <row r="63" spans="1:8" ht="16.5">
      <c r="B63" s="322">
        <v>297</v>
      </c>
    </row>
  </sheetData>
  <mergeCells count="2">
    <mergeCell ref="A5:D5"/>
    <mergeCell ref="A6:D6"/>
  </mergeCells>
  <pageMargins left="1.51" right="0.70866141732283472" top="0.39370078740157483" bottom="0.35433070866141736" header="0.31496062992125984" footer="0.23622047244094491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69"/>
  <sheetViews>
    <sheetView view="pageBreakPreview" topLeftCell="A153" zoomScale="60" workbookViewId="0">
      <selection activeCell="I165" sqref="I165"/>
    </sheetView>
  </sheetViews>
  <sheetFormatPr defaultRowHeight="15"/>
  <cols>
    <col min="2" max="2" width="31.28515625" customWidth="1"/>
    <col min="3" max="3" width="27.5703125" customWidth="1"/>
    <col min="4" max="4" width="12.5703125" bestFit="1" customWidth="1"/>
    <col min="12" max="12" width="34.42578125" customWidth="1"/>
  </cols>
  <sheetData>
    <row r="1" spans="1:9" s="3" customFormat="1" ht="29.25" customHeight="1">
      <c r="A1" s="3">
        <v>1</v>
      </c>
      <c r="B1" s="364" t="s">
        <v>174</v>
      </c>
      <c r="C1" s="364"/>
      <c r="D1" s="364"/>
      <c r="E1" s="364"/>
      <c r="F1" s="364"/>
    </row>
    <row r="2" spans="1:9" s="3" customFormat="1" ht="29.25" customHeight="1">
      <c r="B2" s="3" t="s">
        <v>175</v>
      </c>
      <c r="C2" s="197">
        <f>'Cashflow Statement'!D13</f>
        <v>1810716224.9899998</v>
      </c>
      <c r="D2" s="139"/>
      <c r="E2" s="139"/>
    </row>
    <row r="3" spans="1:9" s="3" customFormat="1" ht="29.25" customHeight="1">
      <c r="C3" s="139" t="e">
        <f>'Cashflow Statement'!#REF!</f>
        <v>#REF!</v>
      </c>
      <c r="D3" s="198" t="s">
        <v>176</v>
      </c>
      <c r="E3" s="199">
        <v>360</v>
      </c>
    </row>
    <row r="4" spans="1:9" s="3" customFormat="1" ht="29.25" customHeight="1">
      <c r="D4" s="200"/>
      <c r="E4" s="200"/>
    </row>
    <row r="5" spans="1:9" s="3" customFormat="1" ht="29.25" customHeight="1">
      <c r="B5" s="201" t="s">
        <v>177</v>
      </c>
      <c r="C5" s="202" t="e">
        <f>C2/C3</f>
        <v>#REF!</v>
      </c>
      <c r="D5" s="200" t="s">
        <v>176</v>
      </c>
      <c r="E5" s="200">
        <v>360</v>
      </c>
    </row>
    <row r="6" spans="1:9" s="3" customFormat="1" ht="29.25" customHeight="1">
      <c r="B6" s="201"/>
    </row>
    <row r="7" spans="1:9" s="3" customFormat="1" ht="29.25" customHeight="1">
      <c r="B7" s="201" t="s">
        <v>177</v>
      </c>
      <c r="C7" s="203" t="e">
        <f>C5*E5</f>
        <v>#REF!</v>
      </c>
    </row>
    <row r="8" spans="1:9" s="3" customFormat="1" ht="29.25" customHeight="1">
      <c r="C8" s="204"/>
    </row>
    <row r="9" spans="1:9" s="3" customFormat="1" ht="29.25" customHeight="1">
      <c r="C9" s="202" t="e">
        <f>C5</f>
        <v>#REF!</v>
      </c>
      <c r="D9" s="200" t="s">
        <v>176</v>
      </c>
      <c r="E9" s="3">
        <v>100</v>
      </c>
    </row>
    <row r="10" spans="1:9" s="3" customFormat="1" ht="29.25" customHeight="1">
      <c r="C10" s="205" t="s">
        <v>177</v>
      </c>
      <c r="D10" s="206" t="e">
        <f>C9*E9</f>
        <v>#REF!</v>
      </c>
    </row>
    <row r="11" spans="1:9" s="3" customFormat="1" ht="29.25" customHeight="1">
      <c r="C11" s="204"/>
    </row>
    <row r="12" spans="1:9" s="3" customFormat="1" ht="59.25" customHeight="1">
      <c r="B12" s="365" t="s">
        <v>178</v>
      </c>
      <c r="C12" s="365"/>
      <c r="D12" s="365"/>
      <c r="E12" s="365"/>
      <c r="F12" s="365"/>
    </row>
    <row r="13" spans="1:9" s="3" customFormat="1" ht="29.25" customHeight="1">
      <c r="B13" s="207"/>
      <c r="C13" s="207"/>
      <c r="D13" s="207"/>
      <c r="E13" s="207"/>
      <c r="F13" s="207"/>
    </row>
    <row r="14" spans="1:9" s="3" customFormat="1" ht="29.25" customHeight="1">
      <c r="I14" s="139"/>
    </row>
    <row r="15" spans="1:9" s="3" customFormat="1" ht="29.25" customHeight="1">
      <c r="B15" s="364" t="s">
        <v>179</v>
      </c>
      <c r="C15" s="364"/>
      <c r="D15" s="364"/>
      <c r="E15" s="364"/>
      <c r="F15" s="364"/>
      <c r="I15" s="139"/>
    </row>
    <row r="16" spans="1:9" s="3" customFormat="1" ht="29.25" customHeight="1">
      <c r="A16" s="3" t="s">
        <v>180</v>
      </c>
      <c r="B16" s="84">
        <f>'Cashflow Statement'!D15</f>
        <v>1099950</v>
      </c>
      <c r="C16" s="197">
        <f>B18</f>
        <v>39872905.580000006</v>
      </c>
      <c r="D16" s="139"/>
      <c r="E16" s="139"/>
      <c r="I16" s="139"/>
    </row>
    <row r="17" spans="2:6" s="3" customFormat="1" ht="29.25" customHeight="1">
      <c r="B17" s="208">
        <f>'Cashflow Statement'!D16</f>
        <v>38772955.580000006</v>
      </c>
      <c r="C17" s="139" t="e">
        <f>C3</f>
        <v>#REF!</v>
      </c>
      <c r="D17" s="198" t="s">
        <v>176</v>
      </c>
      <c r="E17" s="199">
        <v>360</v>
      </c>
    </row>
    <row r="18" spans="2:6" s="3" customFormat="1" ht="29.25" customHeight="1">
      <c r="B18" s="208">
        <f>SUM(B16:B17)</f>
        <v>39872905.580000006</v>
      </c>
      <c r="D18" s="200"/>
      <c r="E18" s="200"/>
    </row>
    <row r="19" spans="2:6" s="3" customFormat="1" ht="29.25" customHeight="1">
      <c r="B19" s="201" t="s">
        <v>177</v>
      </c>
      <c r="C19" s="202" t="e">
        <f>C16/C17</f>
        <v>#REF!</v>
      </c>
      <c r="D19" s="200" t="s">
        <v>176</v>
      </c>
      <c r="E19" s="200">
        <v>360</v>
      </c>
    </row>
    <row r="20" spans="2:6" s="3" customFormat="1" ht="29.25" customHeight="1">
      <c r="B20" s="201"/>
    </row>
    <row r="21" spans="2:6" s="3" customFormat="1" ht="29.25" customHeight="1">
      <c r="B21" s="201" t="s">
        <v>177</v>
      </c>
      <c r="C21" s="209" t="e">
        <f>C19*E19</f>
        <v>#REF!</v>
      </c>
    </row>
    <row r="22" spans="2:6" s="3" customFormat="1" ht="29.25" customHeight="1">
      <c r="C22" s="210"/>
    </row>
    <row r="23" spans="2:6" s="3" customFormat="1" ht="29.25" customHeight="1">
      <c r="C23" s="202" t="e">
        <f>C19</f>
        <v>#REF!</v>
      </c>
      <c r="D23" s="200" t="s">
        <v>176</v>
      </c>
      <c r="E23" s="3">
        <v>100</v>
      </c>
    </row>
    <row r="24" spans="2:6" s="3" customFormat="1" ht="29.25" customHeight="1">
      <c r="C24" s="205" t="s">
        <v>177</v>
      </c>
      <c r="D24" s="211" t="e">
        <f>C23*E23</f>
        <v>#REF!</v>
      </c>
    </row>
    <row r="25" spans="2:6" s="3" customFormat="1" ht="72.75" customHeight="1">
      <c r="B25" s="365" t="s">
        <v>181</v>
      </c>
      <c r="C25" s="365"/>
      <c r="D25" s="365"/>
      <c r="E25" s="365"/>
      <c r="F25" s="365"/>
    </row>
    <row r="26" spans="2:6" s="3" customFormat="1" ht="29.25" customHeight="1">
      <c r="D26" s="3" t="s">
        <v>130</v>
      </c>
    </row>
    <row r="27" spans="2:6" s="3" customFormat="1" ht="29.25" customHeight="1">
      <c r="C27" s="212" t="s">
        <v>182</v>
      </c>
      <c r="D27" s="213" t="e">
        <f>C7</f>
        <v>#REF!</v>
      </c>
      <c r="E27" s="9"/>
    </row>
    <row r="28" spans="2:6" s="3" customFormat="1" ht="29.25" customHeight="1">
      <c r="C28" s="214" t="s">
        <v>132</v>
      </c>
      <c r="D28" s="215" t="e">
        <f>C21</f>
        <v>#REF!</v>
      </c>
      <c r="E28" s="9"/>
    </row>
    <row r="29" spans="2:6" s="3" customFormat="1" ht="29.25" customHeight="1">
      <c r="C29" s="214" t="s">
        <v>4</v>
      </c>
      <c r="D29" s="9" t="e">
        <f>SUM(D27:D28)</f>
        <v>#REF!</v>
      </c>
      <c r="E29" s="9"/>
    </row>
    <row r="30" spans="2:6" s="3" customFormat="1" ht="29.25" customHeight="1">
      <c r="C30" s="216"/>
      <c r="D30" s="216"/>
      <c r="E30" s="216"/>
    </row>
    <row r="31" spans="2:6" s="3" customFormat="1" ht="29.25" customHeight="1">
      <c r="C31" s="216"/>
      <c r="D31" s="216"/>
      <c r="E31" s="216"/>
    </row>
    <row r="32" spans="2:6" s="3" customFormat="1" ht="29.25" customHeight="1">
      <c r="C32" s="216"/>
      <c r="D32" s="216"/>
      <c r="E32" s="216"/>
    </row>
    <row r="33" spans="1:6" s="3" customFormat="1" ht="29.25" customHeight="1"/>
    <row r="34" spans="1:6" s="3" customFormat="1" ht="29.25" customHeight="1">
      <c r="C34" s="216"/>
      <c r="D34" s="216"/>
      <c r="E34" s="216"/>
    </row>
    <row r="35" spans="1:6" s="3" customFormat="1" ht="29.25" customHeight="1">
      <c r="C35" s="216"/>
      <c r="D35" s="216"/>
      <c r="E35" s="216"/>
    </row>
    <row r="36" spans="1:6" s="3" customFormat="1" ht="29.25" customHeight="1"/>
    <row r="37" spans="1:6" s="3" customFormat="1" ht="29.25" customHeight="1">
      <c r="C37" s="216"/>
      <c r="D37" s="216"/>
      <c r="E37" s="216"/>
    </row>
    <row r="38" spans="1:6" s="3" customFormat="1" ht="29.25" customHeight="1"/>
    <row r="39" spans="1:6" s="3" customFormat="1" ht="29.25" customHeight="1">
      <c r="A39" s="3">
        <v>2</v>
      </c>
    </row>
    <row r="40" spans="1:6" s="3" customFormat="1" ht="29.25" customHeight="1">
      <c r="A40" s="201" t="s">
        <v>183</v>
      </c>
      <c r="B40" s="364" t="s">
        <v>184</v>
      </c>
      <c r="C40" s="364"/>
      <c r="D40" s="364"/>
      <c r="E40" s="364"/>
      <c r="F40" s="364"/>
    </row>
    <row r="41" spans="1:6" s="3" customFormat="1" ht="29.25" customHeight="1">
      <c r="C41" s="197">
        <f>'Cashflow Statement'!D24</f>
        <v>997051253.91000009</v>
      </c>
      <c r="D41" s="139"/>
      <c r="E41" s="139"/>
    </row>
    <row r="42" spans="1:6" s="3" customFormat="1" ht="29.25" customHeight="1">
      <c r="C42" s="139" t="e">
        <f>'Cashflow Statement'!#REF!</f>
        <v>#REF!</v>
      </c>
      <c r="D42" s="198" t="s">
        <v>176</v>
      </c>
      <c r="E42" s="199">
        <v>360</v>
      </c>
    </row>
    <row r="43" spans="1:6" s="3" customFormat="1" ht="29.25" customHeight="1">
      <c r="D43" s="200"/>
      <c r="E43" s="200"/>
    </row>
    <row r="44" spans="1:6" s="3" customFormat="1" ht="29.25" customHeight="1">
      <c r="B44" s="3" t="s">
        <v>177</v>
      </c>
      <c r="C44" s="217" t="e">
        <f>C41/C42</f>
        <v>#REF!</v>
      </c>
      <c r="D44" s="200" t="s">
        <v>176</v>
      </c>
      <c r="E44" s="200">
        <v>360</v>
      </c>
    </row>
    <row r="45" spans="1:6" s="3" customFormat="1" ht="29.25" customHeight="1"/>
    <row r="46" spans="1:6" s="3" customFormat="1" ht="29.25" customHeight="1">
      <c r="B46" s="3" t="s">
        <v>177</v>
      </c>
      <c r="C46" s="210" t="e">
        <f>C44*E44</f>
        <v>#REF!</v>
      </c>
    </row>
    <row r="47" spans="1:6" s="3" customFormat="1" ht="29.25" customHeight="1"/>
    <row r="48" spans="1:6" s="3" customFormat="1" ht="29.25" customHeight="1">
      <c r="A48" s="201" t="s">
        <v>185</v>
      </c>
      <c r="B48" s="364" t="s">
        <v>186</v>
      </c>
      <c r="C48" s="364"/>
      <c r="D48" s="364"/>
      <c r="E48" s="364"/>
      <c r="F48" s="364"/>
    </row>
    <row r="49" spans="1:6" s="3" customFormat="1" ht="29.25" customHeight="1">
      <c r="C49" s="197">
        <f>'Cashflow Statement'!D26</f>
        <v>24989726.510000002</v>
      </c>
      <c r="D49" s="139"/>
      <c r="E49" s="139"/>
    </row>
    <row r="50" spans="1:6" s="3" customFormat="1" ht="29.25" customHeight="1">
      <c r="C50" s="139" t="e">
        <f>C42</f>
        <v>#REF!</v>
      </c>
      <c r="D50" s="198" t="s">
        <v>176</v>
      </c>
      <c r="E50" s="199">
        <v>360</v>
      </c>
    </row>
    <row r="51" spans="1:6" s="3" customFormat="1" ht="29.25" customHeight="1">
      <c r="D51" s="200"/>
      <c r="E51" s="200"/>
    </row>
    <row r="52" spans="1:6" s="3" customFormat="1" ht="29.25" customHeight="1">
      <c r="B52" s="3" t="s">
        <v>177</v>
      </c>
      <c r="C52" s="202" t="e">
        <f>C49/C50</f>
        <v>#REF!</v>
      </c>
      <c r="D52" s="200" t="s">
        <v>176</v>
      </c>
      <c r="E52" s="200">
        <v>360</v>
      </c>
    </row>
    <row r="53" spans="1:6" s="3" customFormat="1" ht="29.25" customHeight="1"/>
    <row r="54" spans="1:6" s="3" customFormat="1" ht="29.25" customHeight="1">
      <c r="B54" s="3" t="s">
        <v>177</v>
      </c>
      <c r="C54" s="210" t="e">
        <f>C52*E52</f>
        <v>#REF!</v>
      </c>
    </row>
    <row r="55" spans="1:6" s="3" customFormat="1" ht="29.25" customHeight="1"/>
    <row r="56" spans="1:6" s="3" customFormat="1" ht="29.25" customHeight="1">
      <c r="A56" s="201" t="s">
        <v>187</v>
      </c>
      <c r="B56" s="364" t="s">
        <v>188</v>
      </c>
      <c r="C56" s="364"/>
      <c r="D56" s="364"/>
      <c r="E56" s="364"/>
      <c r="F56" s="364"/>
    </row>
    <row r="57" spans="1:6" s="3" customFormat="1" ht="29.25" customHeight="1">
      <c r="C57" s="197">
        <f>'Cashflow Statement'!D28</f>
        <v>8550431.2399999984</v>
      </c>
      <c r="D57" s="139"/>
      <c r="E57" s="139"/>
    </row>
    <row r="58" spans="1:6" s="3" customFormat="1" ht="29.25" customHeight="1">
      <c r="C58" s="139" t="e">
        <f>C50</f>
        <v>#REF!</v>
      </c>
      <c r="D58" s="198" t="s">
        <v>176</v>
      </c>
      <c r="E58" s="199">
        <v>360</v>
      </c>
    </row>
    <row r="59" spans="1:6" s="3" customFormat="1" ht="29.25" customHeight="1">
      <c r="D59" s="200"/>
      <c r="E59" s="200"/>
    </row>
    <row r="60" spans="1:6" s="3" customFormat="1" ht="29.25" customHeight="1">
      <c r="B60" s="3" t="s">
        <v>177</v>
      </c>
      <c r="C60" s="202" t="e">
        <f>C57/C58</f>
        <v>#REF!</v>
      </c>
      <c r="D60" s="200" t="s">
        <v>176</v>
      </c>
      <c r="E60" s="200">
        <v>360</v>
      </c>
    </row>
    <row r="61" spans="1:6" s="3" customFormat="1" ht="29.25" customHeight="1"/>
    <row r="62" spans="1:6" s="3" customFormat="1" ht="29.25" customHeight="1">
      <c r="B62" s="3" t="s">
        <v>177</v>
      </c>
      <c r="C62" s="210" t="e">
        <f>C60*E60</f>
        <v>#REF!</v>
      </c>
    </row>
    <row r="63" spans="1:6" s="3" customFormat="1" ht="29.25" customHeight="1">
      <c r="C63" s="210"/>
    </row>
    <row r="64" spans="1:6" s="3" customFormat="1" ht="29.25" customHeight="1">
      <c r="A64" s="201" t="s">
        <v>189</v>
      </c>
      <c r="B64" s="364" t="s">
        <v>190</v>
      </c>
      <c r="C64" s="364"/>
      <c r="D64" s="364"/>
      <c r="E64" s="364"/>
      <c r="F64" s="364"/>
    </row>
    <row r="65" spans="1:10" s="3" customFormat="1" ht="29.25" customHeight="1">
      <c r="C65" s="208">
        <f>'Cashflow Statement'!D29</f>
        <v>3561000</v>
      </c>
      <c r="D65" s="139"/>
      <c r="E65" s="139"/>
    </row>
    <row r="66" spans="1:10" s="3" customFormat="1" ht="29.25" customHeight="1">
      <c r="C66" s="139" t="e">
        <f>C58</f>
        <v>#REF!</v>
      </c>
      <c r="D66" s="198" t="s">
        <v>176</v>
      </c>
      <c r="E66" s="199">
        <v>360</v>
      </c>
    </row>
    <row r="67" spans="1:10" s="3" customFormat="1" ht="29.25" customHeight="1">
      <c r="D67" s="200"/>
      <c r="E67" s="200"/>
      <c r="J67" s="139"/>
    </row>
    <row r="68" spans="1:10" s="3" customFormat="1" ht="29.25" customHeight="1">
      <c r="B68" s="3" t="s">
        <v>177</v>
      </c>
      <c r="C68" s="202" t="e">
        <f>C65/C66</f>
        <v>#REF!</v>
      </c>
      <c r="D68" s="200" t="s">
        <v>176</v>
      </c>
      <c r="E68" s="200">
        <v>360</v>
      </c>
      <c r="J68" s="139"/>
    </row>
    <row r="69" spans="1:10" s="3" customFormat="1" ht="29.25" customHeight="1"/>
    <row r="70" spans="1:10" s="3" customFormat="1" ht="29.25" customHeight="1">
      <c r="B70" s="3" t="s">
        <v>177</v>
      </c>
      <c r="C70" s="210" t="e">
        <f>C68*E68</f>
        <v>#REF!</v>
      </c>
    </row>
    <row r="71" spans="1:10" s="3" customFormat="1" ht="29.25" customHeight="1"/>
    <row r="72" spans="1:10" s="3" customFormat="1" ht="29.25" customHeight="1">
      <c r="A72" s="201" t="s">
        <v>191</v>
      </c>
      <c r="B72" s="364" t="s">
        <v>192</v>
      </c>
      <c r="C72" s="364"/>
      <c r="D72" s="364"/>
      <c r="E72" s="364"/>
      <c r="F72" s="364"/>
    </row>
    <row r="73" spans="1:10" s="3" customFormat="1" ht="29.25" customHeight="1">
      <c r="C73" s="218">
        <f>'Cashflow Statement'!D33</f>
        <v>487700</v>
      </c>
      <c r="D73" s="139"/>
      <c r="E73" s="139"/>
    </row>
    <row r="74" spans="1:10" s="3" customFormat="1" ht="29.25" customHeight="1">
      <c r="C74" s="139" t="e">
        <f>C66</f>
        <v>#REF!</v>
      </c>
      <c r="D74" s="198" t="s">
        <v>176</v>
      </c>
      <c r="E74" s="199">
        <v>360</v>
      </c>
    </row>
    <row r="75" spans="1:10" s="3" customFormat="1" ht="29.25" customHeight="1">
      <c r="D75" s="200"/>
      <c r="E75" s="200"/>
      <c r="J75" s="139"/>
    </row>
    <row r="76" spans="1:10" s="3" customFormat="1" ht="29.25" customHeight="1">
      <c r="B76" s="3" t="s">
        <v>177</v>
      </c>
      <c r="C76" s="202" t="e">
        <f>C73/C74</f>
        <v>#REF!</v>
      </c>
      <c r="D76" s="200" t="s">
        <v>176</v>
      </c>
      <c r="E76" s="200">
        <v>360</v>
      </c>
      <c r="J76" s="139"/>
    </row>
    <row r="77" spans="1:10" s="3" customFormat="1" ht="29.25" customHeight="1"/>
    <row r="78" spans="1:10" s="3" customFormat="1" ht="29.25" customHeight="1">
      <c r="B78" s="3" t="s">
        <v>177</v>
      </c>
      <c r="C78" s="210" t="e">
        <f>C76*E76</f>
        <v>#REF!</v>
      </c>
    </row>
    <row r="79" spans="1:10" s="3" customFormat="1" ht="29.25" customHeight="1">
      <c r="A79" s="201" t="s">
        <v>193</v>
      </c>
      <c r="B79" s="364" t="s">
        <v>194</v>
      </c>
      <c r="C79" s="364"/>
      <c r="D79" s="364"/>
      <c r="E79" s="364"/>
      <c r="F79" s="364"/>
    </row>
    <row r="80" spans="1:10" s="3" customFormat="1" ht="29.25" customHeight="1">
      <c r="C80" s="208">
        <f>'Cashflow Statement'!D35</f>
        <v>800695440.43000007</v>
      </c>
      <c r="D80" s="139"/>
      <c r="E80" s="139"/>
    </row>
    <row r="81" spans="1:10" s="3" customFormat="1" ht="29.25" customHeight="1">
      <c r="C81" s="139" t="e">
        <f>C66</f>
        <v>#REF!</v>
      </c>
      <c r="D81" s="198" t="s">
        <v>176</v>
      </c>
      <c r="E81" s="199">
        <v>360</v>
      </c>
    </row>
    <row r="82" spans="1:10" s="3" customFormat="1" ht="29.25" customHeight="1">
      <c r="D82" s="200"/>
      <c r="E82" s="200"/>
      <c r="J82" s="139"/>
    </row>
    <row r="83" spans="1:10" s="3" customFormat="1" ht="29.25" customHeight="1">
      <c r="B83" s="3" t="s">
        <v>177</v>
      </c>
      <c r="C83" s="202" t="e">
        <f>C80/C81</f>
        <v>#REF!</v>
      </c>
      <c r="D83" s="200" t="s">
        <v>176</v>
      </c>
      <c r="E83" s="200">
        <v>360</v>
      </c>
      <c r="J83" s="139"/>
    </row>
    <row r="84" spans="1:10" s="3" customFormat="1" ht="29.25" customHeight="1"/>
    <row r="85" spans="1:10" s="3" customFormat="1" ht="29.25" customHeight="1">
      <c r="B85" s="3" t="s">
        <v>177</v>
      </c>
      <c r="C85" s="210" t="e">
        <f>C83*E83</f>
        <v>#REF!</v>
      </c>
    </row>
    <row r="86" spans="1:10" s="3" customFormat="1" ht="29.25" customHeight="1"/>
    <row r="87" spans="1:10" s="3" customFormat="1" ht="29.25" customHeight="1">
      <c r="A87" s="201" t="s">
        <v>193</v>
      </c>
      <c r="B87" s="364" t="s">
        <v>195</v>
      </c>
      <c r="C87" s="364"/>
      <c r="D87" s="364"/>
      <c r="E87" s="364"/>
      <c r="F87" s="364"/>
    </row>
    <row r="88" spans="1:10" s="3" customFormat="1" ht="29.25" customHeight="1">
      <c r="C88" s="208">
        <f>'Cashflow Statement'!D36</f>
        <v>10114138</v>
      </c>
      <c r="D88" s="139"/>
      <c r="E88" s="139"/>
    </row>
    <row r="89" spans="1:10" s="3" customFormat="1" ht="29.25" customHeight="1">
      <c r="C89" s="139" t="e">
        <f>C74</f>
        <v>#REF!</v>
      </c>
      <c r="D89" s="198" t="s">
        <v>176</v>
      </c>
      <c r="E89" s="199">
        <v>360</v>
      </c>
    </row>
    <row r="90" spans="1:10" s="3" customFormat="1" ht="29.25" customHeight="1">
      <c r="D90" s="200"/>
      <c r="E90" s="200"/>
      <c r="J90" s="139"/>
    </row>
    <row r="91" spans="1:10" s="3" customFormat="1" ht="29.25" customHeight="1">
      <c r="B91" s="3" t="s">
        <v>177</v>
      </c>
      <c r="C91" s="202" t="e">
        <f>C88/C89</f>
        <v>#REF!</v>
      </c>
      <c r="D91" s="200" t="s">
        <v>176</v>
      </c>
      <c r="E91" s="200">
        <v>360</v>
      </c>
      <c r="J91" s="139"/>
    </row>
    <row r="92" spans="1:10" s="3" customFormat="1" ht="29.25" customHeight="1"/>
    <row r="93" spans="1:10" s="3" customFormat="1" ht="29.25" customHeight="1">
      <c r="B93" s="3" t="s">
        <v>177</v>
      </c>
      <c r="C93" s="210" t="e">
        <f>C91*E91</f>
        <v>#REF!</v>
      </c>
    </row>
    <row r="94" spans="1:10" s="3" customFormat="1" ht="29.25" customHeight="1"/>
    <row r="95" spans="1:10" s="3" customFormat="1" ht="29.25" customHeight="1">
      <c r="C95" s="3" t="s">
        <v>130</v>
      </c>
    </row>
    <row r="96" spans="1:10" s="3" customFormat="1" ht="29.25" customHeight="1">
      <c r="B96" s="9">
        <v>1</v>
      </c>
      <c r="C96" s="214" t="s">
        <v>196</v>
      </c>
      <c r="D96" s="219" t="e">
        <f>C46</f>
        <v>#REF!</v>
      </c>
      <c r="E96" s="216"/>
      <c r="I96" s="9"/>
    </row>
    <row r="97" spans="2:7" s="3" customFormat="1" ht="29.25" customHeight="1">
      <c r="B97" s="9">
        <v>2</v>
      </c>
      <c r="C97" s="214" t="s">
        <v>197</v>
      </c>
      <c r="D97" s="219" t="e">
        <f>C54</f>
        <v>#REF!</v>
      </c>
      <c r="E97" s="216"/>
    </row>
    <row r="98" spans="2:7" s="3" customFormat="1" ht="29.25" customHeight="1">
      <c r="B98" s="9">
        <v>3</v>
      </c>
      <c r="C98" s="214" t="s">
        <v>198</v>
      </c>
      <c r="D98" s="219" t="e">
        <f>C62</f>
        <v>#REF!</v>
      </c>
      <c r="E98" s="220"/>
      <c r="F98" s="207"/>
      <c r="G98" s="207"/>
    </row>
    <row r="99" spans="2:7" s="3" customFormat="1" ht="29.25" customHeight="1">
      <c r="B99" s="9">
        <v>4</v>
      </c>
      <c r="C99" s="214" t="s">
        <v>199</v>
      </c>
      <c r="D99" s="219" t="e">
        <f>C70</f>
        <v>#REF!</v>
      </c>
      <c r="E99" s="220"/>
      <c r="F99" s="207"/>
      <c r="G99" s="207"/>
    </row>
    <row r="100" spans="2:7" s="3" customFormat="1" ht="29.25" customHeight="1">
      <c r="B100" s="9">
        <v>5</v>
      </c>
      <c r="C100" s="214" t="s">
        <v>200</v>
      </c>
      <c r="D100" s="219" t="e">
        <f>C78</f>
        <v>#REF!</v>
      </c>
      <c r="E100" s="220"/>
      <c r="F100" s="207"/>
      <c r="G100" s="207"/>
    </row>
    <row r="101" spans="2:7" s="3" customFormat="1" ht="29.25" customHeight="1">
      <c r="B101" s="9">
        <v>6</v>
      </c>
      <c r="C101" s="214" t="s">
        <v>201</v>
      </c>
      <c r="D101" s="219" t="e">
        <f>C85</f>
        <v>#REF!</v>
      </c>
      <c r="E101" s="220"/>
      <c r="F101" s="207"/>
      <c r="G101" s="207"/>
    </row>
    <row r="102" spans="2:7" s="3" customFormat="1" ht="29.25" customHeight="1">
      <c r="B102" s="9">
        <v>7</v>
      </c>
      <c r="C102" s="214" t="s">
        <v>202</v>
      </c>
      <c r="D102" s="219" t="e">
        <f>C93</f>
        <v>#REF!</v>
      </c>
      <c r="E102" s="220"/>
      <c r="F102" s="207"/>
      <c r="G102" s="207"/>
    </row>
    <row r="103" spans="2:7" s="3" customFormat="1" ht="29.25" customHeight="1">
      <c r="B103" s="9"/>
      <c r="C103" s="9" t="s">
        <v>4</v>
      </c>
      <c r="D103" s="215" t="e">
        <f>SUM(D96:D102)</f>
        <v>#REF!</v>
      </c>
      <c r="E103" s="216"/>
    </row>
    <row r="104" spans="2:7" s="3" customFormat="1" ht="29.25" customHeight="1"/>
    <row r="105" spans="2:7" s="3" customFormat="1" ht="29.25" customHeight="1"/>
    <row r="106" spans="2:7" s="3" customFormat="1" ht="29.25" customHeight="1"/>
    <row r="107" spans="2:7" s="3" customFormat="1" ht="29.25" customHeight="1"/>
    <row r="108" spans="2:7" s="3" customFormat="1" ht="29.25" customHeight="1"/>
    <row r="109" spans="2:7" s="3" customFormat="1" ht="29.25" customHeight="1"/>
    <row r="110" spans="2:7" s="3" customFormat="1" ht="29.25" customHeight="1"/>
    <row r="111" spans="2:7" s="3" customFormat="1" ht="29.25" customHeight="1"/>
    <row r="112" spans="2:7" s="3" customFormat="1" ht="29.25" customHeight="1"/>
    <row r="113" spans="1:12" s="3" customFormat="1" ht="29.25" customHeight="1"/>
    <row r="114" spans="1:12" s="3" customFormat="1" ht="29.25" customHeight="1"/>
    <row r="115" spans="1:12" s="3" customFormat="1" ht="29.25" customHeight="1"/>
    <row r="116" spans="1:12" s="3" customFormat="1" ht="29.25" customHeight="1">
      <c r="A116" s="201">
        <v>3</v>
      </c>
      <c r="B116" s="364" t="s">
        <v>203</v>
      </c>
      <c r="C116" s="364"/>
      <c r="D116" s="364"/>
      <c r="E116" s="364"/>
      <c r="F116" s="364"/>
    </row>
    <row r="117" spans="1:12" s="3" customFormat="1" ht="29.25" customHeight="1">
      <c r="C117" s="208">
        <f>'Cashflow Statement'!D24</f>
        <v>997051253.91000009</v>
      </c>
      <c r="D117" s="139"/>
      <c r="E117" s="139"/>
    </row>
    <row r="118" spans="1:12" s="3" customFormat="1" ht="29.25" customHeight="1">
      <c r="C118" s="139" t="e">
        <f>'Cashflow Statement'!#REF!</f>
        <v>#REF!</v>
      </c>
      <c r="D118" s="198" t="s">
        <v>176</v>
      </c>
      <c r="E118" s="199">
        <v>100</v>
      </c>
    </row>
    <row r="119" spans="1:12" s="3" customFormat="1" ht="29.25" customHeight="1">
      <c r="D119" s="200"/>
      <c r="E119" s="200"/>
      <c r="J119" s="139"/>
    </row>
    <row r="120" spans="1:12" s="3" customFormat="1" ht="29.25" customHeight="1">
      <c r="B120" s="3" t="s">
        <v>177</v>
      </c>
      <c r="C120" s="221" t="e">
        <f>C117/C118</f>
        <v>#REF!</v>
      </c>
      <c r="D120" s="200"/>
      <c r="E120" s="200"/>
      <c r="J120" s="139"/>
      <c r="L120" s="139"/>
    </row>
    <row r="121" spans="1:12" s="3" customFormat="1" ht="29.25" customHeight="1">
      <c r="C121" s="221"/>
      <c r="D121" s="200"/>
      <c r="E121" s="200"/>
      <c r="J121" s="139"/>
      <c r="L121" s="139"/>
    </row>
    <row r="122" spans="1:12" s="3" customFormat="1" ht="29.25" customHeight="1">
      <c r="L122" s="139"/>
    </row>
    <row r="123" spans="1:12" s="3" customFormat="1" ht="29.25" customHeight="1">
      <c r="A123" s="201">
        <v>4</v>
      </c>
      <c r="B123" s="364" t="s">
        <v>204</v>
      </c>
      <c r="C123" s="364"/>
      <c r="D123" s="364"/>
      <c r="E123" s="364"/>
      <c r="F123" s="364"/>
    </row>
    <row r="124" spans="1:12" s="3" customFormat="1" ht="29.25" customHeight="1">
      <c r="B124" s="84" t="e">
        <f>'Cashflow Statement'!#REF!</f>
        <v>#REF!</v>
      </c>
      <c r="C124" s="218">
        <f>C117</f>
        <v>997051253.91000009</v>
      </c>
      <c r="D124" s="139"/>
      <c r="E124" s="139"/>
    </row>
    <row r="125" spans="1:12" s="3" customFormat="1" ht="29.25" customHeight="1">
      <c r="B125" s="222">
        <f>-C117</f>
        <v>-997051253.91000009</v>
      </c>
      <c r="C125" s="139" t="e">
        <f>B126</f>
        <v>#REF!</v>
      </c>
      <c r="D125" s="198" t="s">
        <v>176</v>
      </c>
      <c r="E125" s="199">
        <v>100</v>
      </c>
    </row>
    <row r="126" spans="1:12" s="3" customFormat="1" ht="29.25" customHeight="1">
      <c r="B126" s="222" t="e">
        <f>SUM(B124:B125)</f>
        <v>#REF!</v>
      </c>
      <c r="D126" s="200"/>
      <c r="E126" s="200"/>
      <c r="J126" s="139"/>
    </row>
    <row r="127" spans="1:12" s="3" customFormat="1" ht="29.25" customHeight="1">
      <c r="B127" s="3" t="s">
        <v>177</v>
      </c>
      <c r="C127" s="221" t="e">
        <f>C124/C125</f>
        <v>#REF!</v>
      </c>
      <c r="D127" s="200"/>
      <c r="E127" s="200"/>
      <c r="J127" s="139"/>
    </row>
    <row r="128" spans="1:12" s="3" customFormat="1" ht="29.25" customHeight="1">
      <c r="C128" s="221"/>
      <c r="D128" s="200"/>
      <c r="E128" s="200"/>
      <c r="J128" s="139"/>
    </row>
    <row r="129" spans="1:10" s="3" customFormat="1" ht="29.25" customHeight="1"/>
    <row r="130" spans="1:10" s="3" customFormat="1" ht="29.25" customHeight="1">
      <c r="A130" s="201">
        <v>5</v>
      </c>
      <c r="B130" s="364" t="s">
        <v>205</v>
      </c>
      <c r="C130" s="364"/>
      <c r="D130" s="364"/>
      <c r="E130" s="364"/>
      <c r="F130" s="364"/>
    </row>
    <row r="131" spans="1:10" s="3" customFormat="1" ht="29.25" customHeight="1">
      <c r="C131" s="208" t="e">
        <f>'CASH ANALYSIS'!#REF!</f>
        <v>#REF!</v>
      </c>
      <c r="D131" s="139"/>
      <c r="E131" s="139"/>
    </row>
    <row r="132" spans="1:10" s="3" customFormat="1" ht="29.25" customHeight="1">
      <c r="C132" s="139" t="e">
        <f>'CASH ANALYSIS'!#REF!</f>
        <v>#REF!</v>
      </c>
      <c r="D132" s="198" t="s">
        <v>176</v>
      </c>
      <c r="E132" s="199">
        <v>100</v>
      </c>
    </row>
    <row r="133" spans="1:10" s="3" customFormat="1" ht="29.25" customHeight="1">
      <c r="D133" s="200"/>
      <c r="E133" s="200"/>
      <c r="J133" s="139"/>
    </row>
    <row r="134" spans="1:10" s="3" customFormat="1" ht="29.25" customHeight="1">
      <c r="B134" s="3" t="s">
        <v>177</v>
      </c>
      <c r="C134" s="221" t="e">
        <f>C131/C132</f>
        <v>#REF!</v>
      </c>
      <c r="D134" s="200"/>
      <c r="E134" s="200"/>
      <c r="J134" s="139"/>
    </row>
    <row r="135" spans="1:10" s="3" customFormat="1" ht="29.25" customHeight="1"/>
    <row r="136" spans="1:10" s="3" customFormat="1" ht="29.25" customHeight="1">
      <c r="A136" s="201">
        <v>6</v>
      </c>
      <c r="B136" s="364" t="s">
        <v>206</v>
      </c>
      <c r="C136" s="364"/>
      <c r="D136" s="364"/>
      <c r="E136" s="364"/>
      <c r="F136" s="364"/>
    </row>
    <row r="137" spans="1:10" s="3" customFormat="1" ht="29.25" customHeight="1">
      <c r="C137" s="208" t="e">
        <f>'Cashflow Statement'!#REF!</f>
        <v>#REF!</v>
      </c>
      <c r="D137" s="139"/>
      <c r="E137" s="139"/>
    </row>
    <row r="138" spans="1:10" s="3" customFormat="1" ht="29.25" customHeight="1">
      <c r="C138" s="139" t="e">
        <f>C132</f>
        <v>#REF!</v>
      </c>
      <c r="D138" s="198" t="s">
        <v>207</v>
      </c>
      <c r="E138" s="199">
        <v>100</v>
      </c>
    </row>
    <row r="139" spans="1:10" s="3" customFormat="1" ht="29.25" customHeight="1">
      <c r="D139" s="200"/>
      <c r="E139" s="200"/>
      <c r="J139" s="139"/>
    </row>
    <row r="140" spans="1:10" s="3" customFormat="1" ht="29.25" customHeight="1">
      <c r="B140" s="3" t="s">
        <v>177</v>
      </c>
      <c r="C140" s="223" t="e">
        <f>C137/C138</f>
        <v>#REF!</v>
      </c>
      <c r="D140" s="200"/>
      <c r="E140" s="200"/>
      <c r="J140" s="139"/>
    </row>
    <row r="141" spans="1:10" s="3" customFormat="1" ht="29.25" customHeight="1"/>
    <row r="142" spans="1:10" s="3" customFormat="1" ht="29.25" customHeight="1">
      <c r="A142" s="201">
        <v>7</v>
      </c>
      <c r="B142" s="364" t="s">
        <v>208</v>
      </c>
      <c r="C142" s="364"/>
      <c r="D142" s="364"/>
      <c r="E142" s="364"/>
      <c r="F142" s="364"/>
    </row>
    <row r="143" spans="1:10" s="3" customFormat="1" ht="29.25" customHeight="1">
      <c r="C143" s="218" t="e">
        <f>'CASH ANALYSIS'!#REF!</f>
        <v>#REF!</v>
      </c>
      <c r="D143" s="139"/>
      <c r="E143" s="139"/>
    </row>
    <row r="144" spans="1:10" s="3" customFormat="1" ht="29.25" customHeight="1">
      <c r="C144" s="139" t="e">
        <f>C138</f>
        <v>#REF!</v>
      </c>
      <c r="D144" s="198" t="s">
        <v>176</v>
      </c>
      <c r="E144" s="199">
        <v>100</v>
      </c>
    </row>
    <row r="145" spans="1:10" s="3" customFormat="1" ht="29.25" customHeight="1">
      <c r="D145" s="200"/>
      <c r="E145" s="200"/>
      <c r="J145" s="139"/>
    </row>
    <row r="146" spans="1:10" s="3" customFormat="1" ht="29.25" customHeight="1">
      <c r="B146" s="3" t="s">
        <v>177</v>
      </c>
      <c r="C146" s="221" t="e">
        <f>C143/C144</f>
        <v>#REF!</v>
      </c>
      <c r="D146" s="200"/>
      <c r="E146" s="200"/>
      <c r="J146" s="139"/>
    </row>
    <row r="147" spans="1:10" s="3" customFormat="1" ht="29.25" customHeight="1"/>
    <row r="148" spans="1:10" s="3" customFormat="1" ht="29.25" customHeight="1">
      <c r="A148" s="201">
        <v>8</v>
      </c>
      <c r="B148" s="364" t="s">
        <v>209</v>
      </c>
      <c r="C148" s="364"/>
      <c r="D148" s="364"/>
      <c r="E148" s="364"/>
      <c r="F148" s="364"/>
    </row>
    <row r="149" spans="1:10" s="3" customFormat="1" ht="29.25" customHeight="1">
      <c r="B149" s="224" t="s">
        <v>210</v>
      </c>
      <c r="C149" s="208">
        <f>'Financial Position'!E16</f>
        <v>312098465.94</v>
      </c>
      <c r="D149" s="139"/>
      <c r="E149" s="139"/>
    </row>
    <row r="150" spans="1:10" s="3" customFormat="1" ht="29.25" customHeight="1">
      <c r="B150" s="3" t="s">
        <v>31</v>
      </c>
      <c r="C150" s="139">
        <f>'Financial Position'!D33</f>
        <v>841505215.69000006</v>
      </c>
      <c r="D150" s="198"/>
      <c r="E150" s="199"/>
    </row>
    <row r="151" spans="1:10" s="3" customFormat="1" ht="29.25" customHeight="1">
      <c r="D151" s="200"/>
      <c r="E151" s="200"/>
      <c r="J151" s="139"/>
    </row>
    <row r="152" spans="1:10" s="3" customFormat="1" ht="29.25" customHeight="1">
      <c r="B152" s="3" t="s">
        <v>177</v>
      </c>
      <c r="C152" s="225">
        <f>C149/C150</f>
        <v>0.37088120206610004</v>
      </c>
      <c r="D152" s="200"/>
      <c r="E152" s="200"/>
      <c r="J152" s="139"/>
    </row>
    <row r="153" spans="1:10" s="3" customFormat="1" ht="29.25" customHeight="1"/>
    <row r="154" spans="1:10" s="3" customFormat="1" ht="29.25" customHeight="1">
      <c r="A154" s="201">
        <v>9</v>
      </c>
      <c r="B154" s="364" t="s">
        <v>211</v>
      </c>
      <c r="C154" s="364"/>
      <c r="D154" s="364"/>
      <c r="E154" s="364"/>
      <c r="F154" s="364"/>
    </row>
    <row r="155" spans="1:10" s="3" customFormat="1" ht="29.25" customHeight="1">
      <c r="C155" s="218">
        <f>'Financial Position'!E25</f>
        <v>1174558632.6199999</v>
      </c>
      <c r="D155" s="139"/>
      <c r="E155" s="139"/>
    </row>
    <row r="156" spans="1:10" s="3" customFormat="1" ht="29.25" customHeight="1">
      <c r="C156" s="139">
        <f>'Financial Position'!E38</f>
        <v>841505215.69000006</v>
      </c>
      <c r="D156" s="198"/>
      <c r="E156" s="199"/>
    </row>
    <row r="157" spans="1:10" s="3" customFormat="1" ht="29.25" customHeight="1">
      <c r="D157" s="200"/>
      <c r="E157" s="200"/>
      <c r="J157" s="139"/>
    </row>
    <row r="158" spans="1:10" s="3" customFormat="1" ht="29.25" customHeight="1">
      <c r="B158" s="3" t="s">
        <v>177</v>
      </c>
      <c r="C158" s="226">
        <f>C155/C156</f>
        <v>1.3957829502659822</v>
      </c>
      <c r="D158" s="200"/>
      <c r="E158" s="200"/>
      <c r="J158" s="139"/>
    </row>
    <row r="159" spans="1:10" s="3" customFormat="1" ht="29.25" customHeight="1">
      <c r="C159" s="226"/>
      <c r="D159" s="200"/>
      <c r="E159" s="200"/>
      <c r="J159" s="139"/>
    </row>
    <row r="160" spans="1:10" s="3" customFormat="1" ht="29.25" customHeight="1">
      <c r="C160" s="226"/>
      <c r="D160" s="200"/>
      <c r="E160" s="200"/>
      <c r="J160" s="139"/>
    </row>
    <row r="161" spans="1:10" s="3" customFormat="1" ht="29.25" customHeight="1">
      <c r="A161" s="201">
        <v>10</v>
      </c>
      <c r="B161" s="364" t="s">
        <v>212</v>
      </c>
      <c r="C161" s="364"/>
      <c r="D161" s="364"/>
      <c r="E161" s="364"/>
      <c r="F161" s="364"/>
    </row>
    <row r="162" spans="1:10" s="3" customFormat="1" ht="29.25" customHeight="1">
      <c r="C162" s="208">
        <f>'Financial Position'!E45</f>
        <v>333053416.93000007</v>
      </c>
      <c r="D162" s="139"/>
      <c r="E162" s="139"/>
    </row>
    <row r="163" spans="1:10" s="3" customFormat="1" ht="29.25" customHeight="1">
      <c r="C163" s="139">
        <f>C155</f>
        <v>1174558632.6199999</v>
      </c>
      <c r="D163" s="198"/>
      <c r="E163" s="199"/>
    </row>
    <row r="164" spans="1:10" s="3" customFormat="1" ht="29.25" customHeight="1">
      <c r="D164" s="200"/>
      <c r="E164" s="200"/>
      <c r="J164" s="139"/>
    </row>
    <row r="165" spans="1:10" s="3" customFormat="1" ht="29.25" customHeight="1">
      <c r="B165" s="3" t="s">
        <v>177</v>
      </c>
      <c r="C165" s="223">
        <f>C162/C163</f>
        <v>0.28355622927659452</v>
      </c>
      <c r="D165" s="200"/>
      <c r="E165" s="200"/>
      <c r="J165" s="139"/>
    </row>
    <row r="166" spans="1:10" s="3" customFormat="1" ht="29.25" customHeight="1"/>
    <row r="167" spans="1:10" s="3" customFormat="1" ht="29.25" customHeight="1"/>
    <row r="168" spans="1:10" s="3" customFormat="1" ht="29.25" customHeight="1"/>
    <row r="169" spans="1:10" s="3" customFormat="1" ht="29.25" customHeight="1"/>
  </sheetData>
  <mergeCells count="19">
    <mergeCell ref="B116:F116"/>
    <mergeCell ref="B1:F1"/>
    <mergeCell ref="B12:F12"/>
    <mergeCell ref="B15:F15"/>
    <mergeCell ref="B25:F25"/>
    <mergeCell ref="B40:F40"/>
    <mergeCell ref="B48:F48"/>
    <mergeCell ref="B56:F56"/>
    <mergeCell ref="B64:F64"/>
    <mergeCell ref="B72:F72"/>
    <mergeCell ref="B79:F79"/>
    <mergeCell ref="B87:F87"/>
    <mergeCell ref="B161:F161"/>
    <mergeCell ref="B123:F123"/>
    <mergeCell ref="B130:F130"/>
    <mergeCell ref="B136:F136"/>
    <mergeCell ref="B142:F142"/>
    <mergeCell ref="B148:F148"/>
    <mergeCell ref="B154:F154"/>
  </mergeCells>
  <pageMargins left="0.7" right="0.7" top="0.75" bottom="0.75" header="0.3" footer="0.3"/>
  <pageSetup scale="77" orientation="portrait" r:id="rId1"/>
  <rowBreaks count="3" manualBreakCount="3">
    <brk id="25" max="7" man="1"/>
    <brk id="55" max="7" man="1"/>
    <brk id="115" max="7" man="1"/>
  </rowBreaks>
  <colBreaks count="1" manualBreakCount="1">
    <brk id="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5:C100"/>
  <sheetViews>
    <sheetView topLeftCell="A85" workbookViewId="0">
      <selection activeCell="K104" sqref="K104"/>
    </sheetView>
  </sheetViews>
  <sheetFormatPr defaultRowHeight="15"/>
  <cols>
    <col min="2" max="2" width="36" customWidth="1"/>
  </cols>
  <sheetData>
    <row r="5" spans="2:3">
      <c r="B5" s="296" t="s">
        <v>288</v>
      </c>
      <c r="C5" s="4"/>
    </row>
    <row r="6" spans="2:3">
      <c r="B6" s="309" t="s">
        <v>289</v>
      </c>
    </row>
    <row r="7" spans="2:3">
      <c r="B7" s="309" t="s">
        <v>130</v>
      </c>
    </row>
    <row r="8" spans="2:3">
      <c r="B8" s="128" t="s">
        <v>14</v>
      </c>
      <c r="C8" s="310" t="s">
        <v>290</v>
      </c>
    </row>
    <row r="9" spans="2:3">
      <c r="B9" s="1" t="s">
        <v>131</v>
      </c>
      <c r="C9" s="1">
        <v>348</v>
      </c>
    </row>
    <row r="10" spans="2:3">
      <c r="B10" s="1" t="s">
        <v>132</v>
      </c>
      <c r="C10" s="1">
        <v>8</v>
      </c>
    </row>
    <row r="11" spans="2:3" ht="15.75">
      <c r="B11" s="96" t="s">
        <v>291</v>
      </c>
      <c r="C11" s="1">
        <v>1</v>
      </c>
    </row>
    <row r="12" spans="2:3">
      <c r="B12" s="311" t="s">
        <v>292</v>
      </c>
      <c r="C12" s="1">
        <v>1</v>
      </c>
    </row>
    <row r="13" spans="2:3">
      <c r="B13" s="1" t="s">
        <v>293</v>
      </c>
      <c r="C13" s="128">
        <v>2</v>
      </c>
    </row>
    <row r="14" spans="2:3">
      <c r="B14" s="128" t="s">
        <v>4</v>
      </c>
      <c r="C14" s="1">
        <f>SUM(C9:C13)</f>
        <v>360</v>
      </c>
    </row>
    <row r="50" spans="2:3" ht="16.5">
      <c r="B50" s="318">
        <v>302</v>
      </c>
    </row>
    <row r="56" spans="2:3">
      <c r="B56" s="296" t="s">
        <v>288</v>
      </c>
      <c r="C56" s="4"/>
    </row>
    <row r="57" spans="2:3">
      <c r="B57" s="309" t="s">
        <v>289</v>
      </c>
    </row>
    <row r="58" spans="2:3">
      <c r="B58" s="296" t="s">
        <v>130</v>
      </c>
    </row>
    <row r="59" spans="2:3">
      <c r="B59" s="128" t="s">
        <v>14</v>
      </c>
      <c r="C59" s="310" t="s">
        <v>290</v>
      </c>
    </row>
    <row r="60" spans="2:3">
      <c r="B60" s="1" t="s">
        <v>133</v>
      </c>
      <c r="C60" s="1">
        <v>193</v>
      </c>
    </row>
    <row r="61" spans="2:3" ht="15.75">
      <c r="B61" s="96" t="s">
        <v>291</v>
      </c>
      <c r="C61" s="1">
        <v>1.5</v>
      </c>
    </row>
    <row r="62" spans="2:3">
      <c r="B62" s="1" t="s">
        <v>134</v>
      </c>
      <c r="C62" s="1">
        <v>5</v>
      </c>
    </row>
    <row r="63" spans="2:3">
      <c r="B63" s="1" t="s">
        <v>136</v>
      </c>
      <c r="C63" s="1">
        <v>1.5</v>
      </c>
    </row>
    <row r="64" spans="2:3">
      <c r="B64" s="1" t="s">
        <v>135</v>
      </c>
      <c r="C64" s="1">
        <v>1</v>
      </c>
    </row>
    <row r="65" spans="2:3">
      <c r="B65" s="311" t="s">
        <v>234</v>
      </c>
      <c r="C65" s="311">
        <v>1</v>
      </c>
    </row>
    <row r="66" spans="2:3">
      <c r="B66" s="312" t="s">
        <v>284</v>
      </c>
      <c r="C66" s="313">
        <v>0</v>
      </c>
    </row>
    <row r="67" spans="2:3">
      <c r="B67" s="313" t="s">
        <v>137</v>
      </c>
      <c r="C67" s="312">
        <v>2</v>
      </c>
    </row>
    <row r="68" spans="2:3">
      <c r="B68" s="311" t="s">
        <v>294</v>
      </c>
      <c r="C68" s="312">
        <v>155</v>
      </c>
    </row>
    <row r="69" spans="2:3">
      <c r="B69" s="314" t="s">
        <v>4</v>
      </c>
      <c r="C69" s="128">
        <f>SUM(C60:C68)</f>
        <v>360</v>
      </c>
    </row>
    <row r="70" spans="2:3">
      <c r="B70" s="315"/>
      <c r="C70" s="309"/>
    </row>
    <row r="71" spans="2:3">
      <c r="B71" s="315"/>
      <c r="C71" s="309"/>
    </row>
    <row r="72" spans="2:3">
      <c r="B72" s="315"/>
      <c r="C72" s="309"/>
    </row>
    <row r="73" spans="2:3">
      <c r="B73" s="315"/>
      <c r="C73" s="309"/>
    </row>
    <row r="74" spans="2:3">
      <c r="B74" s="315"/>
      <c r="C74" s="309"/>
    </row>
    <row r="75" spans="2:3">
      <c r="B75" s="315"/>
      <c r="C75" s="309"/>
    </row>
    <row r="76" spans="2:3">
      <c r="B76" s="315"/>
      <c r="C76" s="309"/>
    </row>
    <row r="77" spans="2:3">
      <c r="B77" s="315"/>
      <c r="C77" s="309"/>
    </row>
    <row r="78" spans="2:3">
      <c r="B78" s="315"/>
      <c r="C78" s="309"/>
    </row>
    <row r="79" spans="2:3">
      <c r="B79" s="315"/>
      <c r="C79" s="309"/>
    </row>
    <row r="80" spans="2:3">
      <c r="B80" s="315"/>
      <c r="C80" s="309"/>
    </row>
    <row r="81" spans="2:3">
      <c r="B81" s="315"/>
      <c r="C81" s="309"/>
    </row>
    <row r="82" spans="2:3">
      <c r="B82" s="315"/>
      <c r="C82" s="309"/>
    </row>
    <row r="83" spans="2:3">
      <c r="B83" s="315"/>
      <c r="C83" s="309"/>
    </row>
    <row r="84" spans="2:3">
      <c r="B84" s="315"/>
      <c r="C84" s="309"/>
    </row>
    <row r="85" spans="2:3">
      <c r="B85" s="315"/>
      <c r="C85" s="309"/>
    </row>
    <row r="86" spans="2:3">
      <c r="B86" s="315"/>
      <c r="C86" s="309"/>
    </row>
    <row r="87" spans="2:3">
      <c r="B87" s="315"/>
      <c r="C87" s="309"/>
    </row>
    <row r="88" spans="2:3">
      <c r="B88" s="315"/>
      <c r="C88" s="309"/>
    </row>
    <row r="89" spans="2:3">
      <c r="B89" s="315"/>
      <c r="C89" s="309"/>
    </row>
    <row r="90" spans="2:3">
      <c r="B90" s="315"/>
      <c r="C90" s="309"/>
    </row>
    <row r="91" spans="2:3">
      <c r="B91" s="315"/>
      <c r="C91" s="309"/>
    </row>
    <row r="92" spans="2:3">
      <c r="B92" s="315"/>
      <c r="C92" s="309"/>
    </row>
    <row r="93" spans="2:3">
      <c r="B93" s="315"/>
      <c r="C93" s="309"/>
    </row>
    <row r="94" spans="2:3">
      <c r="B94" s="315"/>
      <c r="C94" s="309"/>
    </row>
    <row r="95" spans="2:3">
      <c r="B95" s="315"/>
      <c r="C95" s="309"/>
    </row>
    <row r="96" spans="2:3">
      <c r="B96" s="315"/>
      <c r="C96" s="309"/>
    </row>
    <row r="100" spans="2:2" ht="16.5">
      <c r="B100" s="318">
        <v>305</v>
      </c>
    </row>
  </sheetData>
  <pageMargins left="1.75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12" sqref="D12"/>
    </sheetView>
  </sheetViews>
  <sheetFormatPr defaultRowHeight="15"/>
  <cols>
    <col min="3" max="3" width="30.42578125" customWidth="1"/>
    <col min="4" max="4" width="22.42578125" customWidth="1"/>
    <col min="6" max="6" width="18.28515625" customWidth="1"/>
  </cols>
  <sheetData>
    <row r="1" spans="1:6" ht="18.75">
      <c r="A1" s="334" t="str">
        <f>'ADJUSTED TRAIL BAL'!A5</f>
        <v>IFEDORE,  LOCAL GOVERNMENT, IGBARA-OKE.</v>
      </c>
      <c r="B1" s="334"/>
      <c r="C1" s="334"/>
      <c r="D1" s="334"/>
    </row>
    <row r="2" spans="1:6" ht="15.75">
      <c r="A2" s="370" t="s">
        <v>217</v>
      </c>
      <c r="B2" s="370"/>
      <c r="C2" s="370"/>
      <c r="D2" s="370"/>
    </row>
    <row r="3" spans="1:6" ht="18.75">
      <c r="A3" s="371" t="s">
        <v>218</v>
      </c>
      <c r="B3" s="371"/>
      <c r="C3" s="371"/>
      <c r="D3" s="12">
        <v>19638355.469999999</v>
      </c>
    </row>
    <row r="4" spans="1:6" ht="24.75" customHeight="1">
      <c r="A4" s="366" t="s">
        <v>219</v>
      </c>
      <c r="B4" s="366"/>
      <c r="C4" s="366"/>
      <c r="D4" s="243">
        <v>495046384.57999998</v>
      </c>
    </row>
    <row r="5" spans="1:6" ht="18.75">
      <c r="A5" s="371" t="s">
        <v>220</v>
      </c>
      <c r="B5" s="371"/>
      <c r="C5" s="371"/>
      <c r="D5" s="86">
        <f>SUM(D3:D4)</f>
        <v>514684740.04999995</v>
      </c>
    </row>
    <row r="6" spans="1:6" ht="18.75">
      <c r="A6" s="244"/>
      <c r="B6" s="244"/>
      <c r="C6" s="244"/>
      <c r="F6" s="72">
        <v>514684740.05000001</v>
      </c>
    </row>
    <row r="7" spans="1:6" s="4" customFormat="1" ht="15.75">
      <c r="A7" s="2"/>
      <c r="B7" s="2"/>
      <c r="C7" s="2"/>
      <c r="D7" s="245"/>
    </row>
    <row r="8" spans="1:6" ht="15.75">
      <c r="A8" s="370" t="s">
        <v>221</v>
      </c>
      <c r="B8" s="370"/>
      <c r="C8" s="370"/>
      <c r="D8" s="370"/>
    </row>
    <row r="9" spans="1:6" ht="17.25">
      <c r="A9" s="366" t="s">
        <v>222</v>
      </c>
      <c r="B9" s="366"/>
      <c r="C9" s="366"/>
      <c r="D9" s="190">
        <v>650704023.75</v>
      </c>
      <c r="F9" s="246"/>
    </row>
    <row r="10" spans="1:6">
      <c r="A10" s="366" t="s">
        <v>223</v>
      </c>
      <c r="B10" s="366"/>
      <c r="C10" s="366"/>
      <c r="D10" s="240">
        <v>18587317.59</v>
      </c>
      <c r="F10" s="247"/>
    </row>
    <row r="11" spans="1:6">
      <c r="A11" s="366" t="s">
        <v>224</v>
      </c>
      <c r="B11" s="366"/>
      <c r="C11" s="366"/>
      <c r="D11" s="240">
        <v>30980566.789999999</v>
      </c>
      <c r="F11" s="89"/>
    </row>
    <row r="12" spans="1:6" ht="17.25">
      <c r="A12" s="367" t="s">
        <v>225</v>
      </c>
      <c r="B12" s="368"/>
      <c r="C12" s="369"/>
      <c r="D12" s="240">
        <v>50256364.18</v>
      </c>
      <c r="F12" s="248"/>
    </row>
    <row r="13" spans="1:6">
      <c r="A13" s="366" t="s">
        <v>226</v>
      </c>
      <c r="B13" s="366"/>
      <c r="C13" s="366"/>
      <c r="D13" s="240">
        <f>SUM(D9:D12)</f>
        <v>750528272.30999994</v>
      </c>
      <c r="F13" s="72">
        <v>750528272.30999994</v>
      </c>
    </row>
    <row r="14" spans="1:6">
      <c r="F14" s="72"/>
    </row>
  </sheetData>
  <mergeCells count="11">
    <mergeCell ref="A8:D8"/>
    <mergeCell ref="A1:D1"/>
    <mergeCell ref="A2:D2"/>
    <mergeCell ref="A3:C3"/>
    <mergeCell ref="A4:C4"/>
    <mergeCell ref="A5:C5"/>
    <mergeCell ref="A9:C9"/>
    <mergeCell ref="A10:C10"/>
    <mergeCell ref="A11:C11"/>
    <mergeCell ref="A12:C12"/>
    <mergeCell ref="A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G58"/>
  <sheetViews>
    <sheetView showGridLines="0" view="pageBreakPreview" topLeftCell="A52" zoomScaleSheetLayoutView="100" workbookViewId="0">
      <selection activeCell="L14" sqref="L14"/>
    </sheetView>
  </sheetViews>
  <sheetFormatPr defaultRowHeight="15"/>
  <cols>
    <col min="1" max="1" width="19.7109375" customWidth="1"/>
    <col min="2" max="2" width="48.42578125" customWidth="1"/>
    <col min="3" max="3" width="15" customWidth="1"/>
    <col min="4" max="4" width="22.140625" customWidth="1"/>
    <col min="5" max="5" width="31" hidden="1" customWidth="1"/>
    <col min="6" max="6" width="0" hidden="1" customWidth="1"/>
    <col min="7" max="7" width="19" hidden="1" customWidth="1"/>
  </cols>
  <sheetData>
    <row r="5" spans="1:7" ht="18.75">
      <c r="A5" s="334" t="str">
        <f>'Financial Position'!A5:E5</f>
        <v>IFEDORE,  LOCAL GOVERNMENT, IGBARA-OKE.</v>
      </c>
      <c r="B5" s="334"/>
      <c r="C5" s="334"/>
      <c r="D5" s="334"/>
    </row>
    <row r="6" spans="1:7" s="40" customFormat="1" ht="24.75" customHeight="1">
      <c r="A6" s="335" t="s">
        <v>244</v>
      </c>
      <c r="B6" s="335"/>
      <c r="C6" s="335"/>
      <c r="D6" s="335"/>
    </row>
    <row r="7" spans="1:7" s="34" customFormat="1" ht="24.75" customHeight="1">
      <c r="A7" s="331">
        <v>2019</v>
      </c>
      <c r="B7" s="333" t="s">
        <v>14</v>
      </c>
      <c r="C7" s="332"/>
      <c r="D7" s="188">
        <v>2020</v>
      </c>
    </row>
    <row r="8" spans="1:7" s="34" customFormat="1" ht="33.75" hidden="1" customHeight="1">
      <c r="A8" s="331"/>
      <c r="B8" s="333"/>
      <c r="C8" s="332"/>
      <c r="D8" s="188"/>
    </row>
    <row r="9" spans="1:7" s="5" customFormat="1" ht="20.25" customHeight="1">
      <c r="A9" s="9"/>
      <c r="B9" s="8" t="s">
        <v>69</v>
      </c>
      <c r="C9" s="9" t="s">
        <v>11</v>
      </c>
      <c r="D9" s="188" t="s">
        <v>12</v>
      </c>
      <c r="E9" s="93"/>
    </row>
    <row r="10" spans="1:7" s="5" customFormat="1" ht="21.95" customHeight="1">
      <c r="A10" s="94">
        <v>1564340103.79</v>
      </c>
      <c r="B10" s="13" t="s">
        <v>68</v>
      </c>
      <c r="C10" s="53">
        <v>21</v>
      </c>
      <c r="D10" s="94">
        <f>G12</f>
        <v>1725243844.1400001</v>
      </c>
      <c r="E10" s="13" t="s">
        <v>68</v>
      </c>
      <c r="F10" s="53">
        <v>21</v>
      </c>
      <c r="G10" s="256">
        <f>'TRIAL BALANCE'!D29</f>
        <v>1725243844.1400001</v>
      </c>
    </row>
    <row r="11" spans="1:7" s="5" customFormat="1" ht="21.95" customHeight="1">
      <c r="A11" s="94">
        <v>0</v>
      </c>
      <c r="B11" s="13" t="s">
        <v>232</v>
      </c>
      <c r="C11" s="53" t="s">
        <v>227</v>
      </c>
      <c r="D11" s="94">
        <f>'TRIAL BALANCE'!D30</f>
        <v>9218922.1500000004</v>
      </c>
      <c r="E11" s="58" t="s">
        <v>129</v>
      </c>
      <c r="F11" s="53">
        <v>46</v>
      </c>
      <c r="G11" s="191">
        <f>'TRIAL BALANCE'!C61</f>
        <v>0</v>
      </c>
    </row>
    <row r="12" spans="1:7" s="5" customFormat="1" ht="21.95" customHeight="1">
      <c r="A12" s="94">
        <v>0</v>
      </c>
      <c r="B12" s="13" t="s">
        <v>231</v>
      </c>
      <c r="C12" s="53" t="s">
        <v>228</v>
      </c>
      <c r="D12" s="94">
        <f>'TRIAL BALANCE'!D31</f>
        <v>89627093.569999993</v>
      </c>
      <c r="E12" s="12"/>
      <c r="F12" s="13"/>
      <c r="G12" s="256">
        <f>SUM(G10:G11)</f>
        <v>1725243844.1400001</v>
      </c>
    </row>
    <row r="13" spans="1:7" s="5" customFormat="1" ht="21.95" customHeight="1">
      <c r="A13" s="94">
        <v>5919000</v>
      </c>
      <c r="B13" s="13" t="s">
        <v>67</v>
      </c>
      <c r="C13" s="53">
        <v>22</v>
      </c>
      <c r="D13" s="94">
        <f>'TRIAL BALANCE'!D32</f>
        <v>1099950</v>
      </c>
      <c r="E13" s="330"/>
      <c r="F13" s="330"/>
    </row>
    <row r="14" spans="1:7" s="5" customFormat="1" ht="21.95" customHeight="1">
      <c r="A14" s="94">
        <v>0</v>
      </c>
      <c r="B14" s="13" t="s">
        <v>66</v>
      </c>
      <c r="C14" s="53">
        <v>23</v>
      </c>
      <c r="D14" s="94">
        <f>'CASH ANALYSIS'!K45</f>
        <v>38772955.579999998</v>
      </c>
      <c r="E14" s="160"/>
    </row>
    <row r="15" spans="1:7" s="5" customFormat="1" ht="21.95" customHeight="1">
      <c r="A15" s="94">
        <v>0</v>
      </c>
      <c r="B15" s="13" t="s">
        <v>65</v>
      </c>
      <c r="C15" s="53">
        <v>24</v>
      </c>
      <c r="D15" s="94">
        <f>'TRIAL BALANCE'!D35</f>
        <v>0</v>
      </c>
    </row>
    <row r="16" spans="1:7" s="5" customFormat="1" ht="21.95" customHeight="1">
      <c r="A16" s="94"/>
      <c r="B16" s="13" t="s">
        <v>93</v>
      </c>
      <c r="C16" s="53">
        <v>25</v>
      </c>
      <c r="D16" s="94">
        <f>'TRIAL BALANCE'!C36</f>
        <v>0</v>
      </c>
    </row>
    <row r="17" spans="1:4" s="5" customFormat="1" ht="21.95" customHeight="1">
      <c r="A17" s="94">
        <v>0</v>
      </c>
      <c r="B17" s="13" t="s">
        <v>94</v>
      </c>
      <c r="C17" s="53">
        <v>26</v>
      </c>
      <c r="D17" s="94">
        <f>'TRIAL BALANCE'!D37</f>
        <v>0</v>
      </c>
    </row>
    <row r="18" spans="1:4" s="5" customFormat="1" ht="21.95" customHeight="1">
      <c r="A18" s="94">
        <v>0</v>
      </c>
      <c r="B18" s="13" t="s">
        <v>64</v>
      </c>
      <c r="C18" s="53">
        <v>27</v>
      </c>
      <c r="D18" s="94">
        <f>'TRIAL BALANCE'!D37</f>
        <v>0</v>
      </c>
    </row>
    <row r="19" spans="1:4" s="5" customFormat="1" ht="21.95" customHeight="1">
      <c r="A19" s="94">
        <v>0</v>
      </c>
      <c r="B19" s="96" t="s">
        <v>63</v>
      </c>
      <c r="C19" s="53">
        <v>28</v>
      </c>
      <c r="D19" s="94">
        <f>'TRIAL BALANCE'!D39</f>
        <v>0</v>
      </c>
    </row>
    <row r="20" spans="1:4" s="5" customFormat="1" ht="21.95" customHeight="1">
      <c r="A20" s="94"/>
      <c r="B20" s="96" t="s">
        <v>236</v>
      </c>
      <c r="C20" s="53" t="s">
        <v>235</v>
      </c>
      <c r="D20" s="94">
        <f>'TRIAL BALANCE'!D40</f>
        <v>0</v>
      </c>
    </row>
    <row r="21" spans="1:4" s="5" customFormat="1" ht="21.95" customHeight="1">
      <c r="A21" s="97">
        <f>SUM(A10:A19)</f>
        <v>1570259103.79</v>
      </c>
      <c r="B21" s="98" t="s">
        <v>62</v>
      </c>
      <c r="C21" s="53"/>
      <c r="D21" s="97">
        <f>SUM(D10:D19)</f>
        <v>1863962765.4400001</v>
      </c>
    </row>
    <row r="22" spans="1:4" s="5" customFormat="1" ht="21.95" customHeight="1">
      <c r="A22" s="97"/>
      <c r="B22" s="98"/>
      <c r="C22" s="53"/>
      <c r="D22" s="97"/>
    </row>
    <row r="23" spans="1:4" s="5" customFormat="1" ht="21.95" customHeight="1">
      <c r="A23" s="100"/>
      <c r="B23" s="98" t="s">
        <v>5</v>
      </c>
      <c r="C23" s="13"/>
      <c r="D23" s="100"/>
    </row>
    <row r="24" spans="1:4" s="5" customFormat="1" ht="21.95" customHeight="1">
      <c r="A24" s="94">
        <v>872127658.01999998</v>
      </c>
      <c r="B24" s="96" t="s">
        <v>61</v>
      </c>
      <c r="C24" s="103">
        <v>29</v>
      </c>
      <c r="D24" s="94">
        <f>'TRIAL BALANCE'!C41</f>
        <v>889566169.11000001</v>
      </c>
    </row>
    <row r="25" spans="1:4" s="5" customFormat="1" ht="21.95" customHeight="1">
      <c r="A25" s="94">
        <v>0</v>
      </c>
      <c r="B25" s="13" t="s">
        <v>232</v>
      </c>
      <c r="C25" s="103" t="s">
        <v>230</v>
      </c>
      <c r="D25" s="94">
        <f>'TRIAL BALANCE'!C42</f>
        <v>9218922.1500000004</v>
      </c>
    </row>
    <row r="26" spans="1:4" s="5" customFormat="1" ht="21.95" customHeight="1">
      <c r="A26" s="94">
        <v>0</v>
      </c>
      <c r="B26" s="13" t="s">
        <v>231</v>
      </c>
      <c r="C26" s="103" t="s">
        <v>258</v>
      </c>
      <c r="D26" s="94">
        <f>'TRIAL BALANCE'!C43</f>
        <v>0</v>
      </c>
    </row>
    <row r="27" spans="1:4" s="5" customFormat="1" ht="21.95" customHeight="1">
      <c r="A27" s="94">
        <v>29319484.010000002</v>
      </c>
      <c r="B27" s="96" t="s">
        <v>60</v>
      </c>
      <c r="C27" s="103">
        <v>30</v>
      </c>
      <c r="D27" s="94">
        <f>'TRIAL BALANCE'!C44</f>
        <v>8550431.2400000002</v>
      </c>
    </row>
    <row r="28" spans="1:4" s="5" customFormat="1" ht="21.95" customHeight="1">
      <c r="A28" s="94">
        <v>1605000</v>
      </c>
      <c r="B28" s="96" t="s">
        <v>59</v>
      </c>
      <c r="C28" s="103">
        <v>31</v>
      </c>
      <c r="D28" s="94">
        <f>'TRIAL BALANCE'!C45</f>
        <v>3561000</v>
      </c>
    </row>
    <row r="29" spans="1:4" s="5" customFormat="1" ht="21.95" customHeight="1">
      <c r="A29" s="94">
        <v>37959655.770000003</v>
      </c>
      <c r="B29" s="96" t="s">
        <v>58</v>
      </c>
      <c r="C29" s="104">
        <v>32</v>
      </c>
      <c r="D29" s="94">
        <f>'TRIAL BALANCE'!C46</f>
        <v>24489726.510000002</v>
      </c>
    </row>
    <row r="30" spans="1:4" s="5" customFormat="1" ht="21.95" customHeight="1">
      <c r="A30" s="94">
        <v>0</v>
      </c>
      <c r="B30" s="96" t="s">
        <v>234</v>
      </c>
      <c r="C30" s="104" t="s">
        <v>233</v>
      </c>
      <c r="D30" s="94">
        <f>'TRIAL BALANCE'!C47</f>
        <v>3469081.06</v>
      </c>
    </row>
    <row r="31" spans="1:4" s="5" customFormat="1" ht="21.95" customHeight="1">
      <c r="A31" s="94">
        <v>0</v>
      </c>
      <c r="B31" s="96" t="s">
        <v>6</v>
      </c>
      <c r="C31" s="104">
        <v>33</v>
      </c>
      <c r="D31" s="94">
        <f>'TRIAL BALANCE'!C48</f>
        <v>0</v>
      </c>
    </row>
    <row r="32" spans="1:4" s="5" customFormat="1" ht="21.95" customHeight="1">
      <c r="A32" s="94">
        <v>0</v>
      </c>
      <c r="B32" s="96" t="s">
        <v>57</v>
      </c>
      <c r="C32" s="104">
        <v>34</v>
      </c>
      <c r="D32" s="94">
        <f>'TRIAL BALANCE'!C49</f>
        <v>0</v>
      </c>
    </row>
    <row r="33" spans="1:5" s="5" customFormat="1" ht="21.95" customHeight="1">
      <c r="A33" s="94">
        <v>70000</v>
      </c>
      <c r="B33" s="96" t="s">
        <v>9</v>
      </c>
      <c r="C33" s="104">
        <v>35</v>
      </c>
      <c r="D33" s="94">
        <f>'TRIAL BALANCE'!C50</f>
        <v>67200</v>
      </c>
    </row>
    <row r="34" spans="1:5" s="5" customFormat="1" ht="21.95" customHeight="1">
      <c r="A34" s="94"/>
      <c r="B34" s="96" t="s">
        <v>95</v>
      </c>
      <c r="C34" s="104">
        <v>36</v>
      </c>
      <c r="D34" s="94">
        <f>'TRIAL BALANCE'!C51</f>
        <v>0</v>
      </c>
    </row>
    <row r="35" spans="1:5" s="5" customFormat="1" ht="21.95" customHeight="1">
      <c r="A35" s="94">
        <v>27275562.550000001</v>
      </c>
      <c r="B35" s="96" t="s">
        <v>56</v>
      </c>
      <c r="C35" s="104">
        <v>37</v>
      </c>
      <c r="D35" s="94">
        <f>'TRIAL BALANCE'!C52</f>
        <v>29339067.059999999</v>
      </c>
    </row>
    <row r="36" spans="1:5" s="5" customFormat="1" ht="21.95" customHeight="1">
      <c r="A36" s="94">
        <v>593082087.91999996</v>
      </c>
      <c r="B36" s="96" t="s">
        <v>96</v>
      </c>
      <c r="C36" s="104">
        <v>38</v>
      </c>
      <c r="D36" s="94">
        <f>'TRIAL BALANCE'!C53</f>
        <v>1080541599.72</v>
      </c>
    </row>
    <row r="37" spans="1:5" s="5" customFormat="1" ht="21.95" customHeight="1">
      <c r="A37" s="94"/>
      <c r="B37" s="13" t="s">
        <v>52</v>
      </c>
      <c r="C37" s="104">
        <v>39</v>
      </c>
      <c r="D37" s="94">
        <f>'TRIAL BALANCE'!C54</f>
        <v>0</v>
      </c>
    </row>
    <row r="38" spans="1:5" s="5" customFormat="1" ht="21.95" customHeight="1">
      <c r="A38" s="94">
        <v>47353560.579999998</v>
      </c>
      <c r="B38" s="96" t="s">
        <v>55</v>
      </c>
      <c r="C38" s="104">
        <v>40</v>
      </c>
      <c r="D38" s="94">
        <f>'TRIAL BALANCE'!C55</f>
        <v>28440587.199999999</v>
      </c>
    </row>
    <row r="39" spans="1:5" s="5" customFormat="1" ht="21.95" customHeight="1">
      <c r="A39" s="105">
        <f>SUM(A24:A38)</f>
        <v>1608793008.8499999</v>
      </c>
      <c r="B39" s="82" t="s">
        <v>54</v>
      </c>
      <c r="C39" s="82"/>
      <c r="D39" s="105">
        <f>SUM(D24:D38)</f>
        <v>2077243784.05</v>
      </c>
    </row>
    <row r="40" spans="1:5" s="5" customFormat="1" ht="21.95" customHeight="1">
      <c r="A40" s="106"/>
      <c r="B40" s="13"/>
      <c r="C40" s="13"/>
      <c r="D40" s="106"/>
    </row>
    <row r="41" spans="1:5" s="5" customFormat="1" ht="31.5">
      <c r="A41" s="106">
        <v>-38533905.060000002</v>
      </c>
      <c r="B41" s="172" t="s">
        <v>53</v>
      </c>
      <c r="C41" s="13"/>
      <c r="D41" s="106">
        <f>D21-D39</f>
        <v>-213281018.6099999</v>
      </c>
    </row>
    <row r="42" spans="1:5" s="5" customFormat="1" ht="21.95" customHeight="1">
      <c r="A42" s="94">
        <v>0</v>
      </c>
      <c r="B42" s="13"/>
      <c r="C42" s="53"/>
      <c r="D42" s="94">
        <v>0</v>
      </c>
    </row>
    <row r="43" spans="1:5" s="5" customFormat="1" ht="21.95" customHeight="1">
      <c r="A43" s="97">
        <f>A41-A42</f>
        <v>-38533905.060000002</v>
      </c>
      <c r="B43" s="82" t="s">
        <v>51</v>
      </c>
      <c r="C43" s="53"/>
      <c r="D43" s="97">
        <f>D41-D42</f>
        <v>-213281018.6099999</v>
      </c>
    </row>
    <row r="44" spans="1:5" s="5" customFormat="1" ht="21.95" customHeight="1">
      <c r="A44" s="97"/>
      <c r="B44" s="82" t="s">
        <v>97</v>
      </c>
      <c r="C44" s="53"/>
      <c r="D44" s="97"/>
    </row>
    <row r="45" spans="1:5" s="5" customFormat="1" ht="21.95" customHeight="1">
      <c r="A45" s="97"/>
      <c r="B45" s="13" t="s">
        <v>50</v>
      </c>
      <c r="C45" s="53">
        <v>41</v>
      </c>
      <c r="D45" s="97">
        <f>'TRIAL BALANCE'!D56</f>
        <v>0</v>
      </c>
      <c r="E45" s="90"/>
    </row>
    <row r="46" spans="1:5" s="5" customFormat="1" ht="21.95" customHeight="1">
      <c r="A46" s="97"/>
      <c r="B46" s="13" t="s">
        <v>128</v>
      </c>
      <c r="C46" s="53">
        <v>42</v>
      </c>
      <c r="D46" s="97">
        <f>'TRIAL BALANCE'!D57</f>
        <v>0</v>
      </c>
    </row>
    <row r="47" spans="1:5" s="5" customFormat="1" ht="21.95" customHeight="1">
      <c r="A47" s="94">
        <v>1026697.5</v>
      </c>
      <c r="B47" s="13" t="s">
        <v>259</v>
      </c>
      <c r="C47" s="53">
        <v>43</v>
      </c>
      <c r="D47" s="94">
        <f>'TRIAL BALANCE'!D58</f>
        <v>713875</v>
      </c>
    </row>
    <row r="48" spans="1:5" s="5" customFormat="1" ht="21.95" customHeight="1">
      <c r="A48" s="100">
        <f>SUM(A43:A47)</f>
        <v>-37507207.560000002</v>
      </c>
      <c r="B48" s="13" t="s">
        <v>98</v>
      </c>
      <c r="C48" s="53"/>
      <c r="D48" s="100">
        <f>SUM(D43:D47)</f>
        <v>-212567143.6099999</v>
      </c>
    </row>
    <row r="49" spans="1:5" s="5" customFormat="1" ht="21.95" customHeight="1">
      <c r="A49" s="100"/>
      <c r="B49" s="82" t="s">
        <v>99</v>
      </c>
      <c r="C49" s="53"/>
      <c r="D49" s="100"/>
    </row>
    <row r="50" spans="1:5" s="5" customFormat="1" ht="21.95" customHeight="1">
      <c r="A50" s="100"/>
      <c r="B50" s="13" t="s">
        <v>100</v>
      </c>
      <c r="C50" s="53">
        <v>44</v>
      </c>
      <c r="D50" s="100">
        <f>'TRIAL BALANCE'!D59</f>
        <v>0</v>
      </c>
    </row>
    <row r="51" spans="1:5" s="5" customFormat="1" ht="21.95" customHeight="1">
      <c r="A51" s="100"/>
      <c r="B51" s="13" t="s">
        <v>101</v>
      </c>
      <c r="C51" s="53">
        <v>45</v>
      </c>
      <c r="D51" s="100">
        <f>'TRIAL BALANCE'!D60</f>
        <v>0</v>
      </c>
    </row>
    <row r="52" spans="1:5" s="5" customFormat="1" ht="21.95" customHeight="1">
      <c r="A52" s="175">
        <v>17715517.059999999</v>
      </c>
      <c r="B52" s="82" t="s">
        <v>237</v>
      </c>
      <c r="C52" s="53"/>
      <c r="D52" s="97">
        <f>A53</f>
        <v>-19791690.500000004</v>
      </c>
    </row>
    <row r="53" spans="1:5" s="5" customFormat="1" ht="21.95" customHeight="1">
      <c r="A53" s="97">
        <f>SUM(A48:A52)</f>
        <v>-19791690.500000004</v>
      </c>
      <c r="B53" s="82" t="s">
        <v>238</v>
      </c>
      <c r="C53" s="107"/>
      <c r="D53" s="108">
        <f>SUM(D48:D52)</f>
        <v>-232358834.1099999</v>
      </c>
      <c r="E53" s="93"/>
    </row>
    <row r="54" spans="1:5" ht="21.75" customHeight="1">
      <c r="A54" s="39"/>
      <c r="B54" s="318">
        <v>291</v>
      </c>
      <c r="D54" s="39"/>
      <c r="E54" s="72"/>
    </row>
    <row r="55" spans="1:5" ht="23.25" customHeight="1">
      <c r="A55" s="39"/>
      <c r="D55" s="39"/>
      <c r="E55" s="72"/>
    </row>
    <row r="57" spans="1:5">
      <c r="E57" s="72"/>
    </row>
    <row r="58" spans="1:5">
      <c r="B58" s="184"/>
    </row>
  </sheetData>
  <mergeCells count="6">
    <mergeCell ref="E13:F13"/>
    <mergeCell ref="A7:A8"/>
    <mergeCell ref="C7:C8"/>
    <mergeCell ref="B7:B8"/>
    <mergeCell ref="A5:D5"/>
    <mergeCell ref="A6:D6"/>
  </mergeCells>
  <pageMargins left="1.69" right="0.23" top="0.8" bottom="0.24" header="0.17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6:Q51"/>
  <sheetViews>
    <sheetView topLeftCell="E37" workbookViewId="0">
      <selection activeCell="I48" sqref="I48"/>
    </sheetView>
  </sheetViews>
  <sheetFormatPr defaultRowHeight="15"/>
  <cols>
    <col min="1" max="1" width="38.28515625" customWidth="1"/>
    <col min="3" max="3" width="16.5703125" customWidth="1"/>
    <col min="4" max="4" width="15.7109375" bestFit="1" customWidth="1"/>
    <col min="5" max="8" width="15" bestFit="1" customWidth="1"/>
    <col min="9" max="9" width="15.28515625" bestFit="1" customWidth="1"/>
    <col min="10" max="14" width="15" bestFit="1" customWidth="1"/>
    <col min="15" max="15" width="17.5703125" customWidth="1"/>
    <col min="16" max="16" width="16.140625" customWidth="1"/>
    <col min="17" max="17" width="14.85546875" customWidth="1"/>
  </cols>
  <sheetData>
    <row r="6" spans="1:17" ht="18.75">
      <c r="A6" s="3"/>
      <c r="B6" s="258" t="s">
        <v>271</v>
      </c>
      <c r="C6" s="137"/>
      <c r="D6" s="137"/>
      <c r="E6" s="137"/>
      <c r="F6" s="137"/>
      <c r="G6" s="137"/>
      <c r="H6" s="137"/>
      <c r="I6" s="297"/>
      <c r="J6" s="137"/>
      <c r="K6" s="137"/>
      <c r="L6" s="137"/>
      <c r="M6" s="137"/>
      <c r="N6" s="3"/>
      <c r="O6" s="3"/>
    </row>
    <row r="7" spans="1:17" ht="18.75">
      <c r="A7" s="3"/>
      <c r="B7" s="258" t="s">
        <v>272</v>
      </c>
      <c r="C7" s="258"/>
      <c r="D7" s="258"/>
      <c r="E7" s="258"/>
      <c r="F7" s="258"/>
      <c r="G7" s="137"/>
      <c r="H7" s="137"/>
      <c r="I7" s="286"/>
      <c r="J7" s="137"/>
      <c r="K7" s="137"/>
      <c r="L7" s="3"/>
      <c r="M7" s="3"/>
      <c r="N7" s="3"/>
      <c r="O7" s="3"/>
    </row>
    <row r="8" spans="1:17" ht="18.75">
      <c r="A8" s="3"/>
      <c r="B8" s="3"/>
      <c r="C8" s="3"/>
      <c r="D8" s="3"/>
      <c r="E8" s="3"/>
      <c r="F8" s="3"/>
      <c r="G8" s="3"/>
      <c r="H8" s="3"/>
      <c r="I8" s="287"/>
      <c r="J8" s="3"/>
      <c r="K8" s="3"/>
      <c r="L8" s="3"/>
      <c r="M8" s="3"/>
      <c r="N8" s="3"/>
      <c r="O8" s="3"/>
    </row>
    <row r="9" spans="1:17" ht="20.25" customHeight="1">
      <c r="A9" s="138" t="s">
        <v>156</v>
      </c>
      <c r="B9" s="138" t="s">
        <v>157</v>
      </c>
      <c r="C9" s="138" t="s">
        <v>158</v>
      </c>
      <c r="D9" s="138" t="s">
        <v>159</v>
      </c>
      <c r="E9" s="138" t="s">
        <v>160</v>
      </c>
      <c r="F9" s="138" t="s">
        <v>161</v>
      </c>
      <c r="G9" s="138" t="s">
        <v>162</v>
      </c>
      <c r="H9" s="138" t="s">
        <v>163</v>
      </c>
      <c r="I9" s="138" t="s">
        <v>164</v>
      </c>
      <c r="J9" s="138" t="s">
        <v>165</v>
      </c>
      <c r="K9" s="138" t="s">
        <v>166</v>
      </c>
      <c r="L9" s="138" t="s">
        <v>167</v>
      </c>
      <c r="M9" s="138" t="s">
        <v>168</v>
      </c>
      <c r="N9" s="138" t="s">
        <v>169</v>
      </c>
      <c r="O9" s="138" t="s">
        <v>170</v>
      </c>
    </row>
    <row r="10" spans="1:17" ht="20.25" customHeight="1">
      <c r="A10" s="259" t="s">
        <v>273</v>
      </c>
      <c r="B10" s="141">
        <v>46</v>
      </c>
      <c r="C10" s="283">
        <v>173870395.44</v>
      </c>
      <c r="D10" s="134">
        <v>146868418.09</v>
      </c>
      <c r="E10" s="134">
        <v>180540245.81</v>
      </c>
      <c r="F10" s="134">
        <v>174342301.53999999</v>
      </c>
      <c r="G10" s="134">
        <v>162247102</v>
      </c>
      <c r="H10" s="134">
        <v>127164456.90000001</v>
      </c>
      <c r="I10" s="134">
        <v>97887999.109999999</v>
      </c>
      <c r="J10" s="134">
        <v>88291198.730000004</v>
      </c>
      <c r="K10" s="134">
        <v>181305690.08000001</v>
      </c>
      <c r="L10" s="134">
        <v>174419376.09999999</v>
      </c>
      <c r="M10" s="134">
        <v>150621751.25999999</v>
      </c>
      <c r="N10" s="134">
        <v>153157289.93000001</v>
      </c>
      <c r="O10" s="147">
        <f t="shared" ref="O10:O16" si="0">SUM(C10:N10)</f>
        <v>1810716224.9899998</v>
      </c>
      <c r="P10" s="194">
        <v>-1810716224.99</v>
      </c>
      <c r="Q10" s="194">
        <f>SUM(O10:P10)</f>
        <v>0</v>
      </c>
    </row>
    <row r="11" spans="1:17" ht="20.25" customHeight="1">
      <c r="A11" s="260" t="s">
        <v>287</v>
      </c>
      <c r="B11" s="141" t="s">
        <v>274</v>
      </c>
      <c r="C11" s="134">
        <v>0</v>
      </c>
      <c r="D11" s="134">
        <v>0</v>
      </c>
      <c r="E11" s="134">
        <v>0</v>
      </c>
      <c r="F11" s="134">
        <v>500000</v>
      </c>
      <c r="G11" s="134">
        <v>0</v>
      </c>
      <c r="H11" s="276">
        <v>0</v>
      </c>
      <c r="I11" s="134">
        <v>1684934.27</v>
      </c>
      <c r="J11" s="134">
        <v>1758496.97</v>
      </c>
      <c r="K11" s="134">
        <v>1758496.97</v>
      </c>
      <c r="L11" s="134">
        <v>1758496.97</v>
      </c>
      <c r="M11" s="134">
        <v>1758496.97</v>
      </c>
      <c r="N11" s="134">
        <v>0</v>
      </c>
      <c r="O11" s="142">
        <f t="shared" si="0"/>
        <v>9218922.1500000004</v>
      </c>
      <c r="P11" s="72"/>
      <c r="Q11" s="72">
        <f>193439197.26/2</f>
        <v>96719598.629999995</v>
      </c>
    </row>
    <row r="12" spans="1:17" ht="20.25" customHeight="1">
      <c r="A12" s="261" t="s">
        <v>277</v>
      </c>
      <c r="B12" s="131">
        <v>47</v>
      </c>
      <c r="C12" s="134">
        <v>73200</v>
      </c>
      <c r="D12" s="134">
        <v>175000</v>
      </c>
      <c r="E12" s="134">
        <v>71900</v>
      </c>
      <c r="F12" s="134">
        <v>299000</v>
      </c>
      <c r="G12" s="134">
        <v>20000</v>
      </c>
      <c r="H12" s="134">
        <v>0</v>
      </c>
      <c r="I12" s="134">
        <v>155000</v>
      </c>
      <c r="J12" s="134">
        <v>28500</v>
      </c>
      <c r="K12" s="134">
        <v>5500</v>
      </c>
      <c r="L12" s="134">
        <v>45000</v>
      </c>
      <c r="M12" s="134">
        <v>12000</v>
      </c>
      <c r="N12" s="134">
        <v>214850</v>
      </c>
      <c r="O12" s="145">
        <f t="shared" si="0"/>
        <v>1099950</v>
      </c>
      <c r="P12" s="75"/>
      <c r="Q12" s="15"/>
    </row>
    <row r="13" spans="1:17" ht="20.25" customHeight="1">
      <c r="A13" s="261" t="s">
        <v>278</v>
      </c>
      <c r="B13" s="131">
        <v>48</v>
      </c>
      <c r="C13" s="146">
        <v>259400</v>
      </c>
      <c r="D13" s="146">
        <v>386000</v>
      </c>
      <c r="E13" s="146">
        <v>134500</v>
      </c>
      <c r="F13" s="146">
        <v>0</v>
      </c>
      <c r="G13" s="146">
        <v>38800</v>
      </c>
      <c r="H13" s="146">
        <v>55000</v>
      </c>
      <c r="I13" s="146">
        <v>13000</v>
      </c>
      <c r="J13" s="146">
        <v>123500</v>
      </c>
      <c r="K13" s="146">
        <v>719500</v>
      </c>
      <c r="L13" s="146">
        <v>142200</v>
      </c>
      <c r="M13" s="146">
        <v>92500</v>
      </c>
      <c r="N13" s="146">
        <v>53000</v>
      </c>
      <c r="O13" s="147">
        <f t="shared" si="0"/>
        <v>2017400</v>
      </c>
      <c r="P13" s="274"/>
      <c r="Q13" s="134">
        <v>194607597.74000001</v>
      </c>
    </row>
    <row r="14" spans="1:17" ht="20.25" customHeight="1">
      <c r="A14" s="261" t="s">
        <v>275</v>
      </c>
      <c r="B14" s="85" t="s">
        <v>276</v>
      </c>
      <c r="C14" s="134">
        <v>3888888.89</v>
      </c>
      <c r="D14" s="134">
        <v>2777777.78</v>
      </c>
      <c r="E14" s="134">
        <v>2777777.78</v>
      </c>
      <c r="F14" s="134">
        <v>2777777.78</v>
      </c>
      <c r="G14" s="134">
        <v>2777777.78</v>
      </c>
      <c r="H14" s="134">
        <v>4555555.5599999996</v>
      </c>
      <c r="I14" s="134">
        <v>2777777.78</v>
      </c>
      <c r="J14" s="134">
        <v>2777777.78</v>
      </c>
      <c r="K14" s="134">
        <v>2777777.78</v>
      </c>
      <c r="L14" s="134">
        <v>2777777.78</v>
      </c>
      <c r="M14" s="134">
        <v>3311111.11</v>
      </c>
      <c r="N14" s="134">
        <v>2777777.78</v>
      </c>
      <c r="O14" s="144">
        <f t="shared" si="0"/>
        <v>36755555.580000006</v>
      </c>
      <c r="Q14" s="299">
        <v>-96719598.629999995</v>
      </c>
    </row>
    <row r="15" spans="1:17" ht="20.25" customHeight="1">
      <c r="A15" s="262" t="s">
        <v>119</v>
      </c>
      <c r="B15" s="264">
        <v>77</v>
      </c>
      <c r="C15" s="146">
        <v>4154712.72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7">
        <f t="shared" si="0"/>
        <v>4154712.72</v>
      </c>
      <c r="P15" s="194"/>
      <c r="Q15" s="194">
        <f>SUM(Q13:Q14)</f>
        <v>97887999.110000014</v>
      </c>
    </row>
    <row r="16" spans="1:17" ht="20.25" customHeight="1">
      <c r="A16" s="262" t="s">
        <v>120</v>
      </c>
      <c r="B16" s="85">
        <v>78</v>
      </c>
      <c r="C16" s="134">
        <v>7777777.7800000003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44">
        <f t="shared" si="0"/>
        <v>7777777.7800000003</v>
      </c>
      <c r="Q16" s="4"/>
    </row>
    <row r="17" spans="1:17" ht="20.25" customHeight="1" thickBot="1">
      <c r="A17" s="148" t="s">
        <v>4</v>
      </c>
      <c r="B17" s="149"/>
      <c r="C17" s="150">
        <f t="shared" ref="C17:O17" si="1">SUM(C10:C16)</f>
        <v>190024374.82999998</v>
      </c>
      <c r="D17" s="150">
        <f t="shared" si="1"/>
        <v>150207195.87</v>
      </c>
      <c r="E17" s="150">
        <f t="shared" si="1"/>
        <v>183524423.59</v>
      </c>
      <c r="F17" s="150">
        <f t="shared" si="1"/>
        <v>177919079.31999999</v>
      </c>
      <c r="G17" s="150">
        <f t="shared" si="1"/>
        <v>165083679.78</v>
      </c>
      <c r="H17" s="150">
        <f t="shared" si="1"/>
        <v>131775012.46000001</v>
      </c>
      <c r="I17" s="150">
        <f t="shared" si="1"/>
        <v>102518711.16</v>
      </c>
      <c r="J17" s="150">
        <f t="shared" si="1"/>
        <v>92979473.480000004</v>
      </c>
      <c r="K17" s="150">
        <f t="shared" si="1"/>
        <v>186566964.83000001</v>
      </c>
      <c r="L17" s="150">
        <f t="shared" si="1"/>
        <v>179142850.84999999</v>
      </c>
      <c r="M17" s="150">
        <f t="shared" si="1"/>
        <v>155795859.34</v>
      </c>
      <c r="N17" s="150">
        <f t="shared" si="1"/>
        <v>156202917.71000001</v>
      </c>
      <c r="O17" s="150">
        <f t="shared" si="1"/>
        <v>1871740543.2199998</v>
      </c>
      <c r="P17" s="89"/>
      <c r="Q17" s="134">
        <v>185010797.36000001</v>
      </c>
    </row>
    <row r="18" spans="1:17" ht="20.25" customHeight="1">
      <c r="A18" s="305"/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89"/>
      <c r="Q18" s="308"/>
    </row>
    <row r="19" spans="1:17" ht="20.25" customHeight="1">
      <c r="A19" s="305"/>
      <c r="B19" s="306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89"/>
      <c r="Q19" s="308"/>
    </row>
    <row r="20" spans="1:17" ht="20.25" customHeight="1">
      <c r="A20" s="305"/>
      <c r="B20" s="306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89"/>
      <c r="Q20" s="308"/>
    </row>
    <row r="21" spans="1:17" ht="1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Q21" s="299">
        <v>-96719598.629999995</v>
      </c>
    </row>
    <row r="22" spans="1:17" ht="15" customHeight="1">
      <c r="A22" s="3"/>
      <c r="B22" s="258" t="s">
        <v>271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3"/>
      <c r="Q22" s="89">
        <f>SUM(Q17:Q21)</f>
        <v>88291198.730000019</v>
      </c>
    </row>
    <row r="23" spans="1:17" ht="15" customHeight="1">
      <c r="A23" s="3"/>
      <c r="B23" s="258" t="s">
        <v>279</v>
      </c>
      <c r="C23" s="258"/>
      <c r="D23" s="258"/>
      <c r="E23" s="258"/>
      <c r="F23" s="258"/>
      <c r="G23" s="137"/>
      <c r="H23" s="137"/>
      <c r="I23" s="137"/>
      <c r="J23" s="137"/>
      <c r="K23" s="137"/>
      <c r="L23" s="3"/>
      <c r="M23" s="3"/>
      <c r="N23" s="3"/>
      <c r="O23" s="3"/>
    </row>
    <row r="24" spans="1:17" ht="27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7" ht="18.75" customHeight="1">
      <c r="A25" s="138" t="s">
        <v>156</v>
      </c>
      <c r="B25" s="138" t="s">
        <v>157</v>
      </c>
      <c r="C25" s="138" t="s">
        <v>158</v>
      </c>
      <c r="D25" s="138" t="s">
        <v>159</v>
      </c>
      <c r="E25" s="138" t="s">
        <v>160</v>
      </c>
      <c r="F25" s="138" t="s">
        <v>161</v>
      </c>
      <c r="G25" s="138" t="s">
        <v>162</v>
      </c>
      <c r="H25" s="138" t="s">
        <v>163</v>
      </c>
      <c r="I25" s="138" t="s">
        <v>164</v>
      </c>
      <c r="J25" s="138" t="s">
        <v>165</v>
      </c>
      <c r="K25" s="138" t="s">
        <v>166</v>
      </c>
      <c r="L25" s="138" t="s">
        <v>167</v>
      </c>
      <c r="M25" s="138" t="s">
        <v>168</v>
      </c>
      <c r="N25" s="138" t="s">
        <v>169</v>
      </c>
      <c r="O25" s="138" t="s">
        <v>170</v>
      </c>
      <c r="P25" s="268">
        <v>148815108.22999999</v>
      </c>
    </row>
    <row r="26" spans="1:17" ht="18.75" customHeight="1">
      <c r="A26" s="265" t="s">
        <v>171</v>
      </c>
      <c r="B26" s="131">
        <v>54</v>
      </c>
      <c r="C26" s="277">
        <v>68441500.780000001</v>
      </c>
      <c r="D26" s="277">
        <v>16229241.25</v>
      </c>
      <c r="E26" s="268">
        <v>152619361.16999999</v>
      </c>
      <c r="F26" s="268">
        <v>87991799.599999994</v>
      </c>
      <c r="G26" s="268">
        <v>81303419.170000002</v>
      </c>
      <c r="H26" s="278">
        <v>14493762.92</v>
      </c>
      <c r="I26" s="268">
        <v>148815108.22999999</v>
      </c>
      <c r="J26" s="268">
        <v>89222404.75</v>
      </c>
      <c r="K26" s="268">
        <v>90628080.599999994</v>
      </c>
      <c r="L26" s="268">
        <v>87752421.689999998</v>
      </c>
      <c r="M26" s="152">
        <v>77936439.239999995</v>
      </c>
      <c r="N26" s="268">
        <v>81617714.510000005</v>
      </c>
      <c r="O26" s="267">
        <f t="shared" ref="O26:O37" si="2">SUM(C26:N26)</f>
        <v>997051253.91000009</v>
      </c>
      <c r="P26" s="285">
        <v>-77777.78</v>
      </c>
    </row>
    <row r="27" spans="1:17" ht="18.75" customHeight="1">
      <c r="A27" s="260" t="s">
        <v>287</v>
      </c>
      <c r="B27" s="131" t="s">
        <v>280</v>
      </c>
      <c r="C27" s="12">
        <v>0</v>
      </c>
      <c r="D27" s="12">
        <v>0</v>
      </c>
      <c r="E27" s="151">
        <v>0</v>
      </c>
      <c r="F27" s="151">
        <v>500000</v>
      </c>
      <c r="G27" s="151">
        <v>0</v>
      </c>
      <c r="H27" s="266">
        <v>0</v>
      </c>
      <c r="I27" s="151">
        <v>1684934.27</v>
      </c>
      <c r="J27" s="151">
        <v>1758496.97</v>
      </c>
      <c r="K27" s="151">
        <v>1758496.97</v>
      </c>
      <c r="L27" s="151">
        <v>1758496.97</v>
      </c>
      <c r="M27" s="151">
        <v>1758496.97</v>
      </c>
      <c r="N27" s="151"/>
      <c r="O27" s="267">
        <f t="shared" si="2"/>
        <v>9218922.1500000004</v>
      </c>
    </row>
    <row r="28" spans="1:17" ht="18.75" customHeight="1">
      <c r="A28" s="263" t="s">
        <v>172</v>
      </c>
      <c r="B28" s="131">
        <v>55</v>
      </c>
      <c r="C28" s="151">
        <v>1466393.61</v>
      </c>
      <c r="D28" s="151">
        <v>4640530.9400000004</v>
      </c>
      <c r="E28" s="151">
        <v>1515500</v>
      </c>
      <c r="F28" s="151">
        <v>2210328.2599999998</v>
      </c>
      <c r="G28" s="151">
        <v>1572400</v>
      </c>
      <c r="H28" s="266">
        <v>1798200</v>
      </c>
      <c r="I28" s="151">
        <v>2010000</v>
      </c>
      <c r="J28" s="151">
        <v>2330150.36</v>
      </c>
      <c r="K28" s="151">
        <v>1579300</v>
      </c>
      <c r="L28" s="151">
        <v>1801823.34</v>
      </c>
      <c r="M28" s="151">
        <v>1471700</v>
      </c>
      <c r="N28" s="151">
        <v>2593400</v>
      </c>
      <c r="O28" s="267">
        <f t="shared" si="2"/>
        <v>24989726.510000002</v>
      </c>
    </row>
    <row r="29" spans="1:17" ht="18.75" customHeight="1">
      <c r="A29" s="259" t="s">
        <v>136</v>
      </c>
      <c r="B29" s="131">
        <v>57</v>
      </c>
      <c r="C29" s="151">
        <v>850000</v>
      </c>
      <c r="D29" s="151">
        <v>1610000</v>
      </c>
      <c r="E29" s="151">
        <v>240000</v>
      </c>
      <c r="F29" s="151">
        <v>620000</v>
      </c>
      <c r="G29" s="151">
        <v>100000</v>
      </c>
      <c r="H29" s="266">
        <v>130000</v>
      </c>
      <c r="I29" s="151">
        <v>0</v>
      </c>
      <c r="J29" s="151">
        <v>2791934.27</v>
      </c>
      <c r="K29" s="151">
        <v>1888496.97</v>
      </c>
      <c r="L29" s="151">
        <v>210000</v>
      </c>
      <c r="M29" s="151">
        <v>0</v>
      </c>
      <c r="N29" s="151">
        <v>110000</v>
      </c>
      <c r="O29" s="267">
        <f t="shared" si="2"/>
        <v>8550431.2399999984</v>
      </c>
    </row>
    <row r="30" spans="1:17" ht="18.75" customHeight="1">
      <c r="A30" s="259" t="s">
        <v>135</v>
      </c>
      <c r="B30" s="131">
        <v>58</v>
      </c>
      <c r="C30" s="134">
        <v>59000</v>
      </c>
      <c r="D30" s="134">
        <v>170000</v>
      </c>
      <c r="E30" s="134">
        <v>10000</v>
      </c>
      <c r="F30" s="134">
        <v>175000</v>
      </c>
      <c r="G30" s="134">
        <v>30000</v>
      </c>
      <c r="H30" s="266">
        <v>0</v>
      </c>
      <c r="I30" s="134">
        <v>13500</v>
      </c>
      <c r="J30" s="266">
        <v>0</v>
      </c>
      <c r="K30" s="266">
        <v>0</v>
      </c>
      <c r="L30" s="134">
        <v>0</v>
      </c>
      <c r="M30" s="266">
        <v>0</v>
      </c>
      <c r="N30" s="266">
        <v>3103500</v>
      </c>
      <c r="O30" s="267">
        <f t="shared" si="2"/>
        <v>3561000</v>
      </c>
    </row>
    <row r="31" spans="1:17" ht="18.75" customHeight="1">
      <c r="A31" s="259" t="s">
        <v>234</v>
      </c>
      <c r="B31" s="131">
        <v>60</v>
      </c>
      <c r="C31" s="12">
        <v>322650.23</v>
      </c>
      <c r="D31" s="151">
        <v>292721.52</v>
      </c>
      <c r="E31" s="151">
        <v>263417.83</v>
      </c>
      <c r="F31" s="151">
        <v>297448.48</v>
      </c>
      <c r="G31" s="151">
        <v>274574.05</v>
      </c>
      <c r="H31" s="266">
        <v>254328.91</v>
      </c>
      <c r="I31" s="151">
        <v>308472.5</v>
      </c>
      <c r="J31" s="151">
        <v>317299.84000000003</v>
      </c>
      <c r="K31" s="151">
        <v>313287.32</v>
      </c>
      <c r="L31" s="151">
        <v>295810.26</v>
      </c>
      <c r="M31" s="151">
        <v>262735.75</v>
      </c>
      <c r="N31" s="151">
        <v>266334.37</v>
      </c>
      <c r="O31" s="267">
        <f t="shared" si="2"/>
        <v>3469081.0599999996</v>
      </c>
    </row>
    <row r="32" spans="1:17" ht="18.75" customHeight="1">
      <c r="A32" s="263" t="s">
        <v>284</v>
      </c>
      <c r="B32" s="131">
        <v>62</v>
      </c>
      <c r="C32" s="12">
        <v>55500</v>
      </c>
      <c r="D32" s="12">
        <v>10000</v>
      </c>
      <c r="E32" s="12">
        <v>2000</v>
      </c>
      <c r="F32" s="12">
        <v>35000</v>
      </c>
      <c r="G32" s="12">
        <v>32000</v>
      </c>
      <c r="H32" s="269">
        <v>227200</v>
      </c>
      <c r="I32" s="12">
        <v>50000</v>
      </c>
      <c r="J32" s="12">
        <v>0</v>
      </c>
      <c r="K32" s="12">
        <v>0</v>
      </c>
      <c r="L32" s="12">
        <v>0</v>
      </c>
      <c r="M32" s="12">
        <v>0</v>
      </c>
      <c r="N32" s="12">
        <v>76000</v>
      </c>
      <c r="O32" s="270">
        <f t="shared" si="2"/>
        <v>487700</v>
      </c>
    </row>
    <row r="33" spans="1:17" ht="18.75" customHeight="1">
      <c r="A33" s="271" t="s">
        <v>285</v>
      </c>
      <c r="B33" s="131">
        <v>64</v>
      </c>
      <c r="C33" s="151">
        <v>96297477.650000006</v>
      </c>
      <c r="D33" s="151">
        <v>0</v>
      </c>
      <c r="E33" s="151">
        <v>151529020.43000001</v>
      </c>
      <c r="F33" s="151">
        <v>84583602.299999997</v>
      </c>
      <c r="G33" s="151">
        <v>78157785.599999994</v>
      </c>
      <c r="H33" s="266">
        <v>0</v>
      </c>
      <c r="I33" s="151">
        <v>0</v>
      </c>
      <c r="J33" s="151">
        <v>57503767.170000002</v>
      </c>
      <c r="K33" s="151">
        <v>88730104.409999996</v>
      </c>
      <c r="L33" s="151">
        <v>84875076.400000006</v>
      </c>
      <c r="M33" s="151">
        <v>80984807.469999999</v>
      </c>
      <c r="N33" s="151">
        <v>78033799</v>
      </c>
      <c r="O33" s="267">
        <f t="shared" si="2"/>
        <v>800695440.43000007</v>
      </c>
      <c r="P33" s="285"/>
      <c r="Q33" s="89"/>
    </row>
    <row r="34" spans="1:17" ht="18.75" customHeight="1">
      <c r="A34" s="263" t="s">
        <v>137</v>
      </c>
      <c r="B34" s="131">
        <v>65</v>
      </c>
      <c r="C34" s="12">
        <v>500000</v>
      </c>
      <c r="D34" s="12">
        <v>950000</v>
      </c>
      <c r="E34" s="12">
        <v>1550000</v>
      </c>
      <c r="F34" s="12">
        <v>390000</v>
      </c>
      <c r="G34" s="12">
        <v>387500</v>
      </c>
      <c r="H34" s="269">
        <v>380000</v>
      </c>
      <c r="I34" s="12">
        <v>0</v>
      </c>
      <c r="J34" s="12">
        <v>850000</v>
      </c>
      <c r="K34" s="12">
        <v>850000</v>
      </c>
      <c r="L34" s="12">
        <v>850000</v>
      </c>
      <c r="M34" s="12">
        <v>1450000</v>
      </c>
      <c r="N34" s="12">
        <v>1956638</v>
      </c>
      <c r="O34" s="270">
        <f t="shared" si="2"/>
        <v>10114138</v>
      </c>
      <c r="Q34" s="151"/>
    </row>
    <row r="35" spans="1:17" ht="18.75" customHeight="1">
      <c r="A35" s="263" t="s">
        <v>173</v>
      </c>
      <c r="B35" s="131">
        <v>71</v>
      </c>
      <c r="C35" s="196">
        <v>3552279.37</v>
      </c>
      <c r="D35" s="196">
        <v>0</v>
      </c>
      <c r="E35" s="196">
        <v>0</v>
      </c>
      <c r="F35" s="196">
        <v>0</v>
      </c>
      <c r="G35" s="196">
        <v>0</v>
      </c>
      <c r="H35" s="272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267">
        <f t="shared" si="2"/>
        <v>3552279.37</v>
      </c>
      <c r="Q35" s="284"/>
    </row>
    <row r="36" spans="1:17" ht="18.75" customHeight="1">
      <c r="A36" s="259" t="s">
        <v>283</v>
      </c>
      <c r="B36" s="131">
        <v>79</v>
      </c>
      <c r="C36" s="12">
        <v>0</v>
      </c>
      <c r="D36" s="151">
        <v>7777777.7800000003</v>
      </c>
      <c r="E36" s="151">
        <v>0</v>
      </c>
      <c r="F36" s="151">
        <v>0</v>
      </c>
      <c r="G36" s="151">
        <v>0</v>
      </c>
      <c r="H36" s="266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267">
        <f t="shared" si="2"/>
        <v>7777777.7800000003</v>
      </c>
      <c r="Q36" s="151"/>
    </row>
    <row r="37" spans="1:17" ht="18.75" customHeight="1">
      <c r="A37" s="259" t="s">
        <v>281</v>
      </c>
      <c r="B37" s="131" t="s">
        <v>282</v>
      </c>
      <c r="C37" s="12">
        <v>77777.78</v>
      </c>
      <c r="D37" s="151">
        <v>0</v>
      </c>
      <c r="E37" s="151">
        <v>0</v>
      </c>
      <c r="F37" s="151">
        <v>0</v>
      </c>
      <c r="G37" s="151">
        <v>0</v>
      </c>
      <c r="H37" s="266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267">
        <f t="shared" si="2"/>
        <v>77777.78</v>
      </c>
      <c r="Q37" s="284"/>
    </row>
    <row r="38" spans="1:17" ht="18.75" customHeight="1" thickBot="1">
      <c r="A38" s="148" t="s">
        <v>4</v>
      </c>
      <c r="B38" s="149"/>
      <c r="C38" s="153">
        <f t="shared" ref="C38:O38" si="3">SUM(C26:C37)</f>
        <v>171622579.42000002</v>
      </c>
      <c r="D38" s="153">
        <f t="shared" si="3"/>
        <v>31680271.490000002</v>
      </c>
      <c r="E38" s="153">
        <f t="shared" si="3"/>
        <v>307729299.43000001</v>
      </c>
      <c r="F38" s="153">
        <f t="shared" si="3"/>
        <v>176803178.63999999</v>
      </c>
      <c r="G38" s="153">
        <f t="shared" si="3"/>
        <v>161857678.81999999</v>
      </c>
      <c r="H38" s="273">
        <f t="shared" si="3"/>
        <v>17283491.829999998</v>
      </c>
      <c r="I38" s="153">
        <f t="shared" si="3"/>
        <v>152882015</v>
      </c>
      <c r="J38" s="153">
        <f t="shared" si="3"/>
        <v>154774053.36000001</v>
      </c>
      <c r="K38" s="153">
        <f t="shared" si="3"/>
        <v>185747766.26999998</v>
      </c>
      <c r="L38" s="153">
        <f t="shared" si="3"/>
        <v>177543628.66000003</v>
      </c>
      <c r="M38" s="153">
        <f t="shared" si="3"/>
        <v>163864179.43000001</v>
      </c>
      <c r="N38" s="153">
        <f t="shared" si="3"/>
        <v>167757385.88</v>
      </c>
      <c r="O38" s="145">
        <f t="shared" si="3"/>
        <v>1869545528.23</v>
      </c>
      <c r="Q38" s="89"/>
    </row>
    <row r="39" spans="1:17" ht="15.75">
      <c r="A39" s="4"/>
      <c r="B39" s="4"/>
      <c r="C39" s="194"/>
      <c r="D39" s="19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5"/>
      <c r="Q39" s="284"/>
    </row>
    <row r="40" spans="1:17" ht="31.5" customHeight="1">
      <c r="Q40" s="41"/>
    </row>
    <row r="41" spans="1:17">
      <c r="M41" s="72"/>
    </row>
    <row r="42" spans="1:17" ht="15.75">
      <c r="I42" s="254" t="s">
        <v>298</v>
      </c>
      <c r="J42" s="254"/>
      <c r="K42" s="75"/>
      <c r="M42" s="72"/>
    </row>
    <row r="43" spans="1:17" ht="24.95" customHeight="1">
      <c r="I43" s="143" t="s">
        <v>295</v>
      </c>
      <c r="J43" s="53" t="s">
        <v>229</v>
      </c>
      <c r="K43" s="316">
        <f>'TRIAL BALANCE'!D33</f>
        <v>36755555.579999998</v>
      </c>
    </row>
    <row r="44" spans="1:17" ht="24.95" customHeight="1">
      <c r="I44" s="143" t="s">
        <v>296</v>
      </c>
      <c r="J44" s="53">
        <v>23</v>
      </c>
      <c r="K44" s="316">
        <f>'TRIAL BALANCE'!D34</f>
        <v>2017400</v>
      </c>
    </row>
    <row r="45" spans="1:17" ht="24.95" customHeight="1">
      <c r="I45" s="143" t="s">
        <v>297</v>
      </c>
      <c r="J45" s="53" t="s">
        <v>229</v>
      </c>
      <c r="K45" s="316">
        <f>SUM(K43:K44)</f>
        <v>38772955.579999998</v>
      </c>
    </row>
    <row r="46" spans="1:17" ht="15.75">
      <c r="I46" s="74"/>
      <c r="J46" s="74"/>
      <c r="K46" s="75"/>
    </row>
    <row r="51" spans="9:9" ht="15.75">
      <c r="I51" s="324">
        <v>298</v>
      </c>
    </row>
  </sheetData>
  <pageMargins left="0.66" right="0" top="0.65" bottom="0.47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H19"/>
  <sheetViews>
    <sheetView tabSelected="1" view="pageBreakPreview" zoomScale="60" workbookViewId="0">
      <selection activeCell="G13" sqref="G13"/>
    </sheetView>
  </sheetViews>
  <sheetFormatPr defaultRowHeight="15"/>
  <cols>
    <col min="2" max="2" width="40.85546875" customWidth="1"/>
    <col min="6" max="6" width="21.7109375" customWidth="1"/>
    <col min="7" max="7" width="24.28515625" customWidth="1"/>
  </cols>
  <sheetData>
    <row r="3" spans="1:8" ht="32.25" customHeight="1">
      <c r="A3" s="336" t="str">
        <f>'Cashflow Statement'!A7:E7</f>
        <v>IFEDORE,  LOCAL GOVERNMENT, IGBARA-OKE.</v>
      </c>
      <c r="B3" s="336"/>
      <c r="C3" s="336"/>
      <c r="D3" s="336"/>
      <c r="E3" s="336"/>
      <c r="F3" s="336"/>
      <c r="G3" s="336"/>
    </row>
    <row r="4" spans="1:8" ht="32.25" customHeight="1">
      <c r="A4" s="337" t="s">
        <v>263</v>
      </c>
      <c r="B4" s="337"/>
      <c r="C4" s="337"/>
      <c r="D4" s="337"/>
      <c r="E4" s="337"/>
      <c r="F4" s="337"/>
      <c r="G4" s="337"/>
      <c r="H4" s="288"/>
    </row>
    <row r="5" spans="1:8" ht="32.25" customHeight="1">
      <c r="A5" s="55"/>
      <c r="B5" s="55"/>
      <c r="C5" s="55"/>
      <c r="D5" s="55"/>
      <c r="E5" s="55"/>
      <c r="F5" s="55"/>
      <c r="G5" s="55"/>
    </row>
    <row r="6" spans="1:8" ht="32.25" customHeight="1">
      <c r="A6" s="55"/>
      <c r="B6" s="290" t="s">
        <v>264</v>
      </c>
      <c r="C6" s="290"/>
      <c r="D6" s="290" t="s">
        <v>11</v>
      </c>
      <c r="E6" s="290"/>
      <c r="F6" s="289" t="s">
        <v>265</v>
      </c>
      <c r="G6" s="289" t="s">
        <v>265</v>
      </c>
    </row>
    <row r="7" spans="1:8" ht="32.25" customHeight="1">
      <c r="A7" s="55"/>
      <c r="B7" s="339" t="s">
        <v>266</v>
      </c>
      <c r="C7" s="339"/>
      <c r="D7" s="55"/>
      <c r="E7" s="55"/>
      <c r="F7" s="55">
        <v>0</v>
      </c>
      <c r="G7" s="55"/>
      <c r="H7" s="3"/>
    </row>
    <row r="8" spans="1:8" ht="32.25" customHeight="1">
      <c r="A8" s="55"/>
      <c r="B8" s="339" t="s">
        <v>267</v>
      </c>
      <c r="C8" s="339"/>
      <c r="D8" s="55"/>
      <c r="E8" s="55"/>
      <c r="F8" s="55">
        <f>'Cashflow Statement'!D59</f>
        <v>4154712.72</v>
      </c>
      <c r="G8" s="55"/>
      <c r="H8" s="3"/>
    </row>
    <row r="9" spans="1:8" ht="32.25" customHeight="1">
      <c r="A9" s="55"/>
      <c r="B9" s="339" t="s">
        <v>268</v>
      </c>
      <c r="C9" s="339"/>
      <c r="D9" s="55"/>
      <c r="E9" s="55"/>
      <c r="F9" s="291">
        <f>'Cashflow Statement'!D49</f>
        <v>3552279.37</v>
      </c>
      <c r="G9" s="55"/>
      <c r="H9" s="3"/>
    </row>
    <row r="10" spans="1:8" ht="32.25" customHeight="1">
      <c r="A10" s="55"/>
      <c r="B10" s="339" t="s">
        <v>269</v>
      </c>
      <c r="C10" s="339"/>
      <c r="D10" s="55"/>
      <c r="E10" s="55"/>
      <c r="F10" s="291">
        <f>SUM(F7:F9)</f>
        <v>7706992.0899999999</v>
      </c>
      <c r="G10" s="55">
        <f>F10</f>
        <v>7706992.0899999999</v>
      </c>
      <c r="H10" s="3"/>
    </row>
    <row r="11" spans="1:8" ht="32.25" customHeight="1">
      <c r="A11" s="55"/>
      <c r="B11" s="55"/>
      <c r="C11" s="55"/>
      <c r="D11" s="55"/>
      <c r="E11" s="55"/>
      <c r="F11" s="55"/>
      <c r="G11" s="55"/>
      <c r="H11" s="3"/>
    </row>
    <row r="12" spans="1:8" ht="32.25" customHeight="1">
      <c r="A12" s="55"/>
      <c r="B12" s="292" t="s">
        <v>105</v>
      </c>
      <c r="C12" s="55"/>
      <c r="D12" s="55"/>
      <c r="E12" s="55"/>
      <c r="F12" s="55"/>
      <c r="G12" s="55"/>
      <c r="H12" s="3"/>
    </row>
    <row r="13" spans="1:8" ht="32.25" customHeight="1">
      <c r="A13" s="55"/>
      <c r="B13" s="55" t="s">
        <v>173</v>
      </c>
      <c r="C13" s="55"/>
      <c r="D13" s="55"/>
      <c r="E13" s="55"/>
      <c r="F13" s="55">
        <f>'Cashflow Statement'!D49</f>
        <v>3552279.37</v>
      </c>
      <c r="G13" s="55"/>
      <c r="H13" s="3"/>
    </row>
    <row r="14" spans="1:8" ht="32.25" customHeight="1">
      <c r="A14" s="55"/>
      <c r="B14" s="55" t="s">
        <v>299</v>
      </c>
      <c r="C14" s="55"/>
      <c r="D14" s="55"/>
      <c r="E14" s="55"/>
      <c r="F14" s="291">
        <v>4154712.72</v>
      </c>
      <c r="G14" s="55"/>
      <c r="H14" s="3"/>
    </row>
    <row r="15" spans="1:8" ht="32.25" customHeight="1">
      <c r="A15" s="55"/>
      <c r="B15" s="55"/>
      <c r="C15" s="55"/>
      <c r="D15" s="55"/>
      <c r="E15" s="55"/>
      <c r="F15" s="293">
        <f>SUM(F13:F14)</f>
        <v>7706992.0899999999</v>
      </c>
      <c r="G15" s="295">
        <f>-F15</f>
        <v>-7706992.0899999999</v>
      </c>
      <c r="H15" s="3"/>
    </row>
    <row r="16" spans="1:8" ht="32.25" customHeight="1" thickBot="1">
      <c r="A16" s="55"/>
      <c r="B16" s="338" t="s">
        <v>270</v>
      </c>
      <c r="C16" s="338"/>
      <c r="D16" s="55"/>
      <c r="E16" s="55"/>
      <c r="F16" s="55"/>
      <c r="G16" s="294">
        <f>SUM(G10:G15)</f>
        <v>0</v>
      </c>
      <c r="H16" s="3"/>
    </row>
    <row r="17" spans="2:8" ht="19.5" thickTop="1">
      <c r="B17" s="3"/>
      <c r="C17" s="3"/>
      <c r="D17" s="3"/>
      <c r="E17" s="3"/>
      <c r="F17" s="3"/>
      <c r="G17" s="3"/>
      <c r="H17" s="3"/>
    </row>
    <row r="19" spans="2:8" ht="15.75">
      <c r="C19" s="323">
        <v>295</v>
      </c>
    </row>
  </sheetData>
  <mergeCells count="7">
    <mergeCell ref="A3:G3"/>
    <mergeCell ref="A4:G4"/>
    <mergeCell ref="B16:C16"/>
    <mergeCell ref="B7:C7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7:H73"/>
  <sheetViews>
    <sheetView showGridLines="0" view="pageBreakPreview" topLeftCell="A64" zoomScaleSheetLayoutView="100" workbookViewId="0">
      <selection activeCell="K13" sqref="K13"/>
    </sheetView>
  </sheetViews>
  <sheetFormatPr defaultRowHeight="15.75"/>
  <cols>
    <col min="1" max="1" width="23.42578125" customWidth="1"/>
    <col min="2" max="2" width="55.140625" customWidth="1"/>
    <col min="3" max="3" width="12.140625" customWidth="1"/>
    <col min="4" max="4" width="21.28515625" customWidth="1"/>
    <col min="5" max="5" width="23.140625" customWidth="1"/>
    <col min="6" max="6" width="26.85546875" style="41" hidden="1" customWidth="1"/>
    <col min="7" max="7" width="8.140625" hidden="1" customWidth="1"/>
    <col min="8" max="8" width="15.7109375" hidden="1" customWidth="1"/>
  </cols>
  <sheetData>
    <row r="7" spans="1:8" ht="27.75" customHeight="1">
      <c r="A7" s="340" t="str">
        <f>'Financial Performance'!A5:D5</f>
        <v>IFEDORE,  LOCAL GOVERNMENT, IGBARA-OKE.</v>
      </c>
      <c r="B7" s="340"/>
      <c r="C7" s="340"/>
      <c r="D7" s="340"/>
      <c r="E7" s="340"/>
      <c r="F7" s="42"/>
    </row>
    <row r="8" spans="1:8" s="51" customFormat="1" ht="32.25" customHeight="1">
      <c r="A8" s="52" t="s">
        <v>240</v>
      </c>
      <c r="B8" s="52"/>
      <c r="C8" s="52"/>
      <c r="D8" s="52"/>
      <c r="E8" s="52"/>
      <c r="F8" s="52"/>
      <c r="G8" s="52"/>
    </row>
    <row r="9" spans="1:8" s="48" customFormat="1" ht="19.5" customHeight="1">
      <c r="A9" s="50">
        <v>2019</v>
      </c>
      <c r="B9" s="49"/>
      <c r="C9" s="162" t="s">
        <v>48</v>
      </c>
      <c r="D9" s="331">
        <v>2020</v>
      </c>
      <c r="E9" s="331"/>
    </row>
    <row r="10" spans="1:8" ht="20.25" customHeight="1">
      <c r="A10" s="162" t="s">
        <v>90</v>
      </c>
      <c r="B10" s="161" t="s">
        <v>14</v>
      </c>
      <c r="C10" s="46"/>
      <c r="D10" s="162" t="s">
        <v>90</v>
      </c>
      <c r="E10" s="162" t="s">
        <v>90</v>
      </c>
    </row>
    <row r="11" spans="1:8" ht="35.1" customHeight="1">
      <c r="A11" s="45"/>
      <c r="B11" s="177" t="s">
        <v>89</v>
      </c>
      <c r="C11" s="46"/>
      <c r="D11" s="47"/>
      <c r="E11" s="47"/>
      <c r="F11" s="341" t="s">
        <v>286</v>
      </c>
      <c r="G11" s="341"/>
      <c r="H11" s="341"/>
    </row>
    <row r="12" spans="1:8" ht="17.100000000000001" customHeight="1">
      <c r="A12" s="45"/>
      <c r="B12" s="88" t="s">
        <v>88</v>
      </c>
      <c r="C12" s="46"/>
      <c r="D12" s="45"/>
      <c r="E12" s="45"/>
      <c r="F12" s="300" t="s">
        <v>87</v>
      </c>
      <c r="G12" s="60">
        <v>48</v>
      </c>
      <c r="H12" s="86">
        <f>'CASH ANALYSIS'!O13</f>
        <v>2017400</v>
      </c>
    </row>
    <row r="13" spans="1:8" s="5" customFormat="1" ht="17.45" customHeight="1">
      <c r="A13" s="110">
        <v>1708918663.8900001</v>
      </c>
      <c r="B13" s="107" t="s">
        <v>13</v>
      </c>
      <c r="C13" s="59">
        <v>46</v>
      </c>
      <c r="D13" s="111">
        <f>'CASH ANALYSIS'!O10</f>
        <v>1810716224.9899998</v>
      </c>
      <c r="E13" s="109"/>
      <c r="F13" s="301" t="s">
        <v>275</v>
      </c>
      <c r="G13" s="53" t="s">
        <v>276</v>
      </c>
      <c r="H13" s="256">
        <f>'CASH ANALYSIS'!O14</f>
        <v>36755555.580000006</v>
      </c>
    </row>
    <row r="14" spans="1:8" s="5" customFormat="1" ht="17.45" customHeight="1">
      <c r="A14" s="110">
        <v>0</v>
      </c>
      <c r="B14" s="275" t="s">
        <v>287</v>
      </c>
      <c r="C14" s="141" t="s">
        <v>274</v>
      </c>
      <c r="D14" s="111">
        <f>'CASH ANALYSIS'!O11</f>
        <v>9218922.1500000004</v>
      </c>
      <c r="E14" s="109"/>
      <c r="F14" s="302"/>
      <c r="G14" s="13"/>
      <c r="H14" s="256">
        <f>SUM(H12:H13)</f>
        <v>38772955.580000006</v>
      </c>
    </row>
    <row r="15" spans="1:8" s="5" customFormat="1" ht="17.45" customHeight="1">
      <c r="A15" s="110">
        <v>3636350</v>
      </c>
      <c r="B15" s="61" t="s">
        <v>67</v>
      </c>
      <c r="C15" s="60">
        <v>47</v>
      </c>
      <c r="D15" s="111">
        <f>'CASH ANALYSIS'!O12</f>
        <v>1099950</v>
      </c>
      <c r="E15" s="109"/>
      <c r="F15" s="41"/>
    </row>
    <row r="16" spans="1:8" s="5" customFormat="1" ht="17.45" customHeight="1">
      <c r="A16" s="110">
        <v>2282650</v>
      </c>
      <c r="B16" s="61" t="s">
        <v>87</v>
      </c>
      <c r="C16" s="60">
        <v>48</v>
      </c>
      <c r="D16" s="111">
        <f>H14</f>
        <v>38772955.580000006</v>
      </c>
      <c r="E16" s="109"/>
      <c r="F16" s="41"/>
    </row>
    <row r="17" spans="1:6" s="5" customFormat="1" ht="17.45" customHeight="1">
      <c r="A17" s="110"/>
      <c r="B17" s="13" t="s">
        <v>37</v>
      </c>
      <c r="C17" s="60">
        <v>49</v>
      </c>
      <c r="D17" s="111">
        <v>0</v>
      </c>
      <c r="E17" s="109"/>
      <c r="F17" s="41"/>
    </row>
    <row r="18" spans="1:6" s="5" customFormat="1" ht="17.45" customHeight="1">
      <c r="A18" s="110"/>
      <c r="B18" s="61" t="s">
        <v>256</v>
      </c>
      <c r="C18" s="60">
        <v>50</v>
      </c>
      <c r="D18" s="111">
        <v>0</v>
      </c>
      <c r="E18" s="109"/>
      <c r="F18" s="41"/>
    </row>
    <row r="19" spans="1:6" s="5" customFormat="1" ht="17.45" customHeight="1">
      <c r="A19" s="110">
        <v>0</v>
      </c>
      <c r="B19" s="61" t="s">
        <v>86</v>
      </c>
      <c r="C19" s="60">
        <v>51</v>
      </c>
      <c r="D19" s="111">
        <v>0</v>
      </c>
      <c r="E19" s="109"/>
      <c r="F19" s="41"/>
    </row>
    <row r="20" spans="1:6" s="5" customFormat="1" ht="17.45" customHeight="1">
      <c r="A20" s="110">
        <v>0</v>
      </c>
      <c r="B20" s="61" t="s">
        <v>138</v>
      </c>
      <c r="C20" s="60">
        <v>52</v>
      </c>
      <c r="D20" s="111">
        <v>0</v>
      </c>
      <c r="E20" s="109"/>
      <c r="F20" s="41"/>
    </row>
    <row r="21" spans="1:6" s="5" customFormat="1" ht="17.45" customHeight="1">
      <c r="A21" s="110"/>
      <c r="B21" s="13" t="s">
        <v>102</v>
      </c>
      <c r="C21" s="53">
        <v>53</v>
      </c>
      <c r="D21" s="12">
        <v>0</v>
      </c>
      <c r="E21" s="109"/>
      <c r="F21" s="41"/>
    </row>
    <row r="22" spans="1:6" s="5" customFormat="1" ht="17.45" customHeight="1">
      <c r="A22" s="112">
        <f>SUM(A13:A21)</f>
        <v>1714837663.8900001</v>
      </c>
      <c r="B22" s="62" t="s">
        <v>85</v>
      </c>
      <c r="C22" s="60"/>
      <c r="E22" s="113">
        <f>SUM(D13:D21)</f>
        <v>1859808052.7199998</v>
      </c>
      <c r="F22" s="41"/>
    </row>
    <row r="23" spans="1:6" s="5" customFormat="1" ht="17.45" customHeight="1">
      <c r="A23" s="110"/>
      <c r="B23" s="62" t="s">
        <v>84</v>
      </c>
      <c r="C23" s="60"/>
      <c r="D23" s="109"/>
      <c r="E23" s="109"/>
      <c r="F23" s="41"/>
    </row>
    <row r="24" spans="1:6" s="5" customFormat="1" ht="17.45" customHeight="1">
      <c r="A24" s="110">
        <v>1312244502.5599999</v>
      </c>
      <c r="B24" s="61" t="s">
        <v>83</v>
      </c>
      <c r="C24" s="60">
        <v>54</v>
      </c>
      <c r="D24" s="111">
        <f>'CASH ANALYSIS'!O26</f>
        <v>997051253.91000009</v>
      </c>
      <c r="E24" s="109"/>
      <c r="F24" s="41"/>
    </row>
    <row r="25" spans="1:6" s="5" customFormat="1" ht="17.45" customHeight="1">
      <c r="A25" s="110">
        <v>0</v>
      </c>
      <c r="B25" s="275" t="s">
        <v>287</v>
      </c>
      <c r="C25" s="141" t="s">
        <v>280</v>
      </c>
      <c r="D25" s="111">
        <f>'CASH ANALYSIS'!O27</f>
        <v>9218922.1500000004</v>
      </c>
      <c r="E25" s="109"/>
      <c r="F25" s="41"/>
    </row>
    <row r="26" spans="1:6" s="5" customFormat="1">
      <c r="A26" s="110">
        <v>40379655.770000003</v>
      </c>
      <c r="B26" s="185" t="s">
        <v>82</v>
      </c>
      <c r="C26" s="60">
        <v>55</v>
      </c>
      <c r="D26" s="111">
        <f>'CASH ANALYSIS'!O28</f>
        <v>24989726.510000002</v>
      </c>
      <c r="E26" s="109"/>
      <c r="F26" s="41"/>
    </row>
    <row r="27" spans="1:6" s="5" customFormat="1" ht="17.45" customHeight="1">
      <c r="A27" s="110">
        <v>0</v>
      </c>
      <c r="B27" s="61" t="s">
        <v>57</v>
      </c>
      <c r="C27" s="60">
        <v>56</v>
      </c>
      <c r="D27" s="114">
        <v>0</v>
      </c>
      <c r="E27" s="109"/>
      <c r="F27" s="41"/>
    </row>
    <row r="28" spans="1:6" s="5" customFormat="1" ht="17.45" customHeight="1">
      <c r="A28" s="110">
        <v>27937000</v>
      </c>
      <c r="B28" s="61" t="s">
        <v>60</v>
      </c>
      <c r="C28" s="60">
        <v>57</v>
      </c>
      <c r="D28" s="114">
        <f>'CASH ANALYSIS'!O29</f>
        <v>8550431.2399999984</v>
      </c>
      <c r="E28" s="109"/>
      <c r="F28" s="41"/>
    </row>
    <row r="29" spans="1:6" s="5" customFormat="1" ht="17.45" customHeight="1">
      <c r="A29" s="110">
        <v>1605000</v>
      </c>
      <c r="B29" s="61" t="s">
        <v>81</v>
      </c>
      <c r="C29" s="60">
        <v>58</v>
      </c>
      <c r="D29" s="114">
        <f>'CASH ANALYSIS'!O30</f>
        <v>3561000</v>
      </c>
      <c r="E29" s="109"/>
      <c r="F29" s="41"/>
    </row>
    <row r="30" spans="1:6" s="5" customFormat="1" ht="17.45" customHeight="1">
      <c r="A30" s="110">
        <v>0</v>
      </c>
      <c r="B30" s="61" t="s">
        <v>6</v>
      </c>
      <c r="C30" s="60">
        <v>59</v>
      </c>
      <c r="D30" s="114">
        <v>0</v>
      </c>
      <c r="E30" s="109"/>
      <c r="F30" s="41"/>
    </row>
    <row r="31" spans="1:6" s="5" customFormat="1" ht="17.45" customHeight="1">
      <c r="A31" s="110">
        <v>0</v>
      </c>
      <c r="B31" s="61" t="s">
        <v>251</v>
      </c>
      <c r="C31" s="60">
        <v>60</v>
      </c>
      <c r="D31" s="114">
        <f>'CASH ANALYSIS'!O31</f>
        <v>3469081.0599999996</v>
      </c>
      <c r="E31" s="109"/>
      <c r="F31" s="41"/>
    </row>
    <row r="32" spans="1:6" s="5" customFormat="1" ht="17.45" customHeight="1">
      <c r="A32" s="110">
        <v>0</v>
      </c>
      <c r="B32" s="61" t="s">
        <v>139</v>
      </c>
      <c r="C32" s="60">
        <v>61</v>
      </c>
      <c r="D32" s="114">
        <v>0</v>
      </c>
      <c r="E32" s="109"/>
      <c r="F32" s="41"/>
    </row>
    <row r="33" spans="1:8" s="5" customFormat="1" ht="17.45" customHeight="1">
      <c r="A33" s="110">
        <v>1181200</v>
      </c>
      <c r="B33" s="143" t="s">
        <v>9</v>
      </c>
      <c r="C33" s="60">
        <v>62</v>
      </c>
      <c r="D33" s="114">
        <f>'CASH ANALYSIS'!O32</f>
        <v>487700</v>
      </c>
      <c r="E33" s="109"/>
      <c r="F33" s="41"/>
      <c r="G33" s="115"/>
    </row>
    <row r="34" spans="1:8" s="5" customFormat="1" ht="17.45" customHeight="1">
      <c r="A34" s="110"/>
      <c r="B34" s="61" t="s">
        <v>116</v>
      </c>
      <c r="C34" s="60">
        <v>63</v>
      </c>
      <c r="D34" s="114">
        <v>0</v>
      </c>
      <c r="E34" s="109"/>
      <c r="F34" s="41"/>
      <c r="G34" s="115"/>
    </row>
    <row r="35" spans="1:8" s="5" customFormat="1" ht="17.45" customHeight="1">
      <c r="A35" s="110">
        <v>334111970.69999999</v>
      </c>
      <c r="B35" s="13" t="s">
        <v>103</v>
      </c>
      <c r="C35" s="60">
        <v>64</v>
      </c>
      <c r="D35" s="114">
        <f>'CASH ANALYSIS'!O33</f>
        <v>800695440.43000007</v>
      </c>
      <c r="E35" s="109"/>
      <c r="F35" s="41"/>
      <c r="G35" s="115"/>
    </row>
    <row r="36" spans="1:8" s="5" customFormat="1" ht="17.45" customHeight="1">
      <c r="A36" s="110">
        <v>10735000</v>
      </c>
      <c r="B36" s="61" t="s">
        <v>117</v>
      </c>
      <c r="C36" s="60">
        <v>65</v>
      </c>
      <c r="D36" s="114">
        <f>'CASH ANALYSIS'!O34</f>
        <v>10114138</v>
      </c>
      <c r="E36" s="109"/>
      <c r="F36" s="41"/>
      <c r="G36" s="115"/>
    </row>
    <row r="37" spans="1:8" s="5" customFormat="1" ht="17.45" customHeight="1">
      <c r="A37" s="112">
        <f>SUM(A24:A36)</f>
        <v>1728194329.03</v>
      </c>
      <c r="B37" s="62" t="s">
        <v>80</v>
      </c>
      <c r="C37" s="60"/>
      <c r="E37" s="154">
        <f>SUM(D24:D36)</f>
        <v>1858137693.3000002</v>
      </c>
      <c r="F37" s="41"/>
      <c r="H37" s="115"/>
    </row>
    <row r="38" spans="1:8" s="5" customFormat="1" ht="31.5" customHeight="1">
      <c r="A38" s="112">
        <f>(A22-A37)</f>
        <v>-13356665.139999866</v>
      </c>
      <c r="B38" s="178" t="s">
        <v>79</v>
      </c>
      <c r="C38" s="60">
        <v>0</v>
      </c>
      <c r="D38" s="109"/>
      <c r="E38" s="116">
        <f>SUM(E22-E37)</f>
        <v>1670359.4199995995</v>
      </c>
      <c r="F38" s="41"/>
    </row>
    <row r="39" spans="1:8" s="5" customFormat="1" ht="17.45" customHeight="1">
      <c r="A39" s="112"/>
      <c r="B39" s="62"/>
      <c r="C39" s="60"/>
      <c r="D39" s="109"/>
      <c r="E39" s="116">
        <v>0</v>
      </c>
      <c r="F39" s="41"/>
    </row>
    <row r="40" spans="1:8" s="5" customFormat="1" ht="17.45" customHeight="1">
      <c r="A40" s="112"/>
      <c r="B40" s="62" t="s">
        <v>78</v>
      </c>
      <c r="C40" s="60"/>
      <c r="D40" s="109"/>
      <c r="E40" s="116">
        <v>0</v>
      </c>
    </row>
    <row r="41" spans="1:8" s="5" customFormat="1" ht="17.45" customHeight="1">
      <c r="A41" s="112"/>
      <c r="B41" s="62" t="s">
        <v>104</v>
      </c>
      <c r="C41" s="60"/>
      <c r="D41" s="109"/>
      <c r="E41" s="116">
        <v>0</v>
      </c>
    </row>
    <row r="42" spans="1:8" s="5" customFormat="1" ht="17.45" customHeight="1">
      <c r="A42" s="112">
        <v>0</v>
      </c>
      <c r="B42" s="61" t="s">
        <v>109</v>
      </c>
      <c r="C42" s="60">
        <v>66</v>
      </c>
      <c r="D42" s="109">
        <v>0</v>
      </c>
      <c r="E42" s="116">
        <v>0</v>
      </c>
    </row>
    <row r="43" spans="1:8" s="5" customFormat="1" ht="17.45" customHeight="1">
      <c r="A43" s="112"/>
      <c r="B43" s="61" t="s">
        <v>110</v>
      </c>
      <c r="C43" s="60">
        <v>67</v>
      </c>
      <c r="D43" s="109">
        <v>0</v>
      </c>
      <c r="E43" s="116">
        <v>0</v>
      </c>
    </row>
    <row r="44" spans="1:8" s="5" customFormat="1" ht="17.45" customHeight="1">
      <c r="A44" s="112"/>
      <c r="B44" s="61" t="s">
        <v>111</v>
      </c>
      <c r="C44" s="60">
        <v>68</v>
      </c>
      <c r="D44" s="109">
        <v>0</v>
      </c>
      <c r="E44" s="116">
        <v>0</v>
      </c>
    </row>
    <row r="45" spans="1:8" s="5" customFormat="1" ht="17.45" customHeight="1">
      <c r="A45" s="112"/>
      <c r="B45" s="61" t="s">
        <v>112</v>
      </c>
      <c r="C45" s="60">
        <v>69</v>
      </c>
      <c r="D45" s="109">
        <v>0</v>
      </c>
      <c r="E45" s="116">
        <v>0</v>
      </c>
    </row>
    <row r="46" spans="1:8" s="5" customFormat="1" ht="17.45" customHeight="1">
      <c r="A46" s="112"/>
      <c r="B46" s="61" t="s">
        <v>113</v>
      </c>
      <c r="C46" s="60">
        <v>70</v>
      </c>
      <c r="D46" s="109">
        <v>0</v>
      </c>
      <c r="E46" s="116">
        <v>0</v>
      </c>
    </row>
    <row r="47" spans="1:8" s="5" customFormat="1" ht="17.45" customHeight="1">
      <c r="A47" s="112">
        <f>SUM(A42:A46)</f>
        <v>0</v>
      </c>
      <c r="B47" s="62" t="s">
        <v>114</v>
      </c>
      <c r="C47" s="60"/>
      <c r="D47" s="13"/>
      <c r="E47" s="175">
        <f>SUM(D42:D46)</f>
        <v>0</v>
      </c>
    </row>
    <row r="48" spans="1:8" s="5" customFormat="1" ht="17.45" customHeight="1">
      <c r="A48" s="110"/>
      <c r="B48" s="82" t="s">
        <v>105</v>
      </c>
      <c r="C48" s="163"/>
      <c r="D48" s="109"/>
      <c r="E48" s="117"/>
    </row>
    <row r="49" spans="1:5" s="5" customFormat="1" ht="17.45" customHeight="1">
      <c r="A49" s="110">
        <v>39944410.090000004</v>
      </c>
      <c r="B49" s="61" t="s">
        <v>77</v>
      </c>
      <c r="C49" s="60">
        <v>71</v>
      </c>
      <c r="D49" s="109">
        <f>'CASH ANALYSIS'!O35</f>
        <v>3552279.37</v>
      </c>
      <c r="E49" s="109"/>
    </row>
    <row r="50" spans="1:5" s="5" customFormat="1" ht="17.45" customHeight="1">
      <c r="A50" s="110"/>
      <c r="B50" s="61" t="s">
        <v>76</v>
      </c>
      <c r="C50" s="60">
        <v>72</v>
      </c>
      <c r="D50" s="109">
        <v>0</v>
      </c>
      <c r="E50" s="109">
        <v>0</v>
      </c>
    </row>
    <row r="51" spans="1:5" s="5" customFormat="1" ht="17.45" customHeight="1">
      <c r="A51" s="110"/>
      <c r="B51" s="61" t="s">
        <v>75</v>
      </c>
      <c r="C51" s="60">
        <v>73</v>
      </c>
      <c r="D51" s="109">
        <v>0</v>
      </c>
      <c r="E51" s="109">
        <v>0</v>
      </c>
    </row>
    <row r="52" spans="1:5" s="5" customFormat="1" ht="17.45" customHeight="1">
      <c r="A52" s="110"/>
      <c r="B52" s="61" t="s">
        <v>38</v>
      </c>
      <c r="C52" s="60">
        <v>74</v>
      </c>
      <c r="D52" s="109">
        <v>0</v>
      </c>
      <c r="E52" s="109">
        <v>0</v>
      </c>
    </row>
    <row r="53" spans="1:5" s="5" customFormat="1" ht="17.45" customHeight="1">
      <c r="A53" s="110"/>
      <c r="B53" s="61" t="s">
        <v>106</v>
      </c>
      <c r="C53" s="60">
        <v>75</v>
      </c>
      <c r="D53" s="109">
        <v>0</v>
      </c>
      <c r="E53" s="109">
        <v>0</v>
      </c>
    </row>
    <row r="54" spans="1:5" s="5" customFormat="1" ht="17.45" customHeight="1">
      <c r="A54" s="110"/>
      <c r="B54" s="61" t="s">
        <v>107</v>
      </c>
      <c r="C54" s="60">
        <v>76</v>
      </c>
      <c r="D54" s="109">
        <v>0</v>
      </c>
      <c r="E54" s="109">
        <v>0</v>
      </c>
    </row>
    <row r="55" spans="1:5" s="5" customFormat="1" ht="17.45" customHeight="1">
      <c r="A55" s="110">
        <f>SUM(A49:A54)</f>
        <v>39944410.090000004</v>
      </c>
      <c r="B55" s="62" t="s">
        <v>108</v>
      </c>
      <c r="C55" s="60"/>
      <c r="D55" s="13"/>
      <c r="E55" s="91">
        <f>-SUM(D49:D54)</f>
        <v>-3552279.37</v>
      </c>
    </row>
    <row r="56" spans="1:5" s="5" customFormat="1" ht="17.45" customHeight="1">
      <c r="A56" s="110"/>
      <c r="B56" s="62" t="s">
        <v>74</v>
      </c>
      <c r="C56" s="60"/>
      <c r="D56" s="13"/>
      <c r="E56" s="109">
        <v>0</v>
      </c>
    </row>
    <row r="57" spans="1:5" s="5" customFormat="1" ht="17.45" customHeight="1">
      <c r="A57" s="110"/>
      <c r="B57" s="62" t="s">
        <v>118</v>
      </c>
      <c r="C57" s="60"/>
      <c r="D57" s="109"/>
      <c r="E57" s="109">
        <v>0</v>
      </c>
    </row>
    <row r="58" spans="1:5" s="5" customFormat="1" ht="17.45" customHeight="1">
      <c r="A58" s="110"/>
      <c r="B58" s="62" t="s">
        <v>104</v>
      </c>
      <c r="C58" s="60"/>
      <c r="D58" s="109"/>
      <c r="E58" s="109">
        <v>0</v>
      </c>
    </row>
    <row r="59" spans="1:5" s="5" customFormat="1" ht="17.45" customHeight="1">
      <c r="A59" s="110">
        <v>38391822.119999997</v>
      </c>
      <c r="B59" s="176" t="s">
        <v>119</v>
      </c>
      <c r="C59" s="60">
        <v>77</v>
      </c>
      <c r="D59" s="109">
        <f>'CASH ANALYSIS'!O15</f>
        <v>4154712.72</v>
      </c>
      <c r="E59" s="109">
        <v>0</v>
      </c>
    </row>
    <row r="60" spans="1:5" s="5" customFormat="1" ht="17.45" customHeight="1">
      <c r="A60" s="110"/>
      <c r="B60" s="176" t="s">
        <v>120</v>
      </c>
      <c r="C60" s="60">
        <v>78</v>
      </c>
      <c r="D60" s="109">
        <f>'CASH ANALYSIS'!O16</f>
        <v>7777777.7800000003</v>
      </c>
      <c r="E60" s="109">
        <v>0</v>
      </c>
    </row>
    <row r="61" spans="1:5" s="5" customFormat="1" ht="17.45" customHeight="1">
      <c r="A61" s="110"/>
      <c r="B61" s="62" t="s">
        <v>121</v>
      </c>
      <c r="C61" s="60"/>
      <c r="D61" s="91">
        <f>SUM(D59:D60)</f>
        <v>11932490.5</v>
      </c>
      <c r="E61" s="13">
        <v>0</v>
      </c>
    </row>
    <row r="62" spans="1:5" s="5" customFormat="1" ht="17.45" customHeight="1">
      <c r="A62" s="110"/>
      <c r="B62" s="62" t="s">
        <v>105</v>
      </c>
      <c r="C62" s="60"/>
      <c r="D62" s="109"/>
      <c r="E62" s="109">
        <v>0</v>
      </c>
    </row>
    <row r="63" spans="1:5" s="5" customFormat="1" ht="17.45" customHeight="1">
      <c r="A63" s="110">
        <v>0</v>
      </c>
      <c r="B63" s="13" t="s">
        <v>125</v>
      </c>
      <c r="C63" s="60">
        <v>79</v>
      </c>
      <c r="D63" s="109">
        <f>'CASH ANALYSIS'!O36</f>
        <v>7777777.7800000003</v>
      </c>
      <c r="E63" s="109">
        <v>0</v>
      </c>
    </row>
    <row r="64" spans="1:5" s="5" customFormat="1" ht="17.45" customHeight="1">
      <c r="A64" s="110">
        <v>0</v>
      </c>
      <c r="B64" s="140" t="s">
        <v>281</v>
      </c>
      <c r="C64" s="141" t="s">
        <v>282</v>
      </c>
      <c r="D64" s="109">
        <f>'CASH ANALYSIS'!O37</f>
        <v>77777.78</v>
      </c>
      <c r="E64" s="109">
        <v>0</v>
      </c>
    </row>
    <row r="65" spans="1:8" s="5" customFormat="1" ht="17.45" customHeight="1">
      <c r="A65" s="110">
        <v>0</v>
      </c>
      <c r="B65" s="13" t="s">
        <v>123</v>
      </c>
      <c r="C65" s="60">
        <v>80</v>
      </c>
      <c r="D65" s="109">
        <v>0</v>
      </c>
      <c r="E65" s="109">
        <v>0</v>
      </c>
    </row>
    <row r="66" spans="1:8" s="5" customFormat="1" ht="17.45" customHeight="1">
      <c r="A66" s="110">
        <v>0</v>
      </c>
      <c r="B66" s="62" t="s">
        <v>122</v>
      </c>
      <c r="C66" s="60"/>
      <c r="D66" s="91">
        <f>-SUM(D63:D65)</f>
        <v>-7855555.5600000005</v>
      </c>
      <c r="E66" s="13">
        <v>0</v>
      </c>
    </row>
    <row r="67" spans="1:8" s="5" customFormat="1" ht="17.45" customHeight="1">
      <c r="A67" s="110">
        <v>38391822.119999997</v>
      </c>
      <c r="B67" s="62" t="s">
        <v>124</v>
      </c>
      <c r="C67" s="60"/>
      <c r="D67" s="13"/>
      <c r="E67" s="117">
        <f>SUM(D61+D66)</f>
        <v>4076934.9399999995</v>
      </c>
      <c r="H67" s="93"/>
    </row>
    <row r="68" spans="1:8" s="5" customFormat="1" ht="17.45" customHeight="1">
      <c r="A68" s="110">
        <v>-9402018.7899999991</v>
      </c>
      <c r="B68" s="62" t="s">
        <v>73</v>
      </c>
      <c r="C68" s="163"/>
      <c r="D68" s="117"/>
      <c r="E68" s="116">
        <f>SUM(E38:E67)</f>
        <v>2195014.9899995988</v>
      </c>
      <c r="F68" s="41"/>
      <c r="G68" s="41"/>
    </row>
    <row r="69" spans="1:8" s="5" customFormat="1" ht="17.45" customHeight="1">
      <c r="A69" s="112">
        <v>18855654.079999998</v>
      </c>
      <c r="B69" s="61" t="s">
        <v>241</v>
      </c>
      <c r="C69" s="60"/>
      <c r="D69" s="110"/>
      <c r="E69" s="116">
        <f>A70</f>
        <v>9453635.2899999991</v>
      </c>
      <c r="F69" s="90"/>
      <c r="G69" s="41"/>
    </row>
    <row r="70" spans="1:8" s="5" customFormat="1" ht="17.45" customHeight="1">
      <c r="A70" s="116">
        <f>SUM(A68:A69)</f>
        <v>9453635.2899999991</v>
      </c>
      <c r="B70" s="61" t="s">
        <v>242</v>
      </c>
      <c r="C70" s="60"/>
      <c r="D70" s="110"/>
      <c r="E70" s="116">
        <f>SUM(E68:E69)</f>
        <v>11648650.279999599</v>
      </c>
      <c r="F70" s="41"/>
      <c r="G70" s="118"/>
    </row>
    <row r="71" spans="1:8">
      <c r="B71" s="43"/>
      <c r="C71" s="44"/>
      <c r="D71" s="43"/>
      <c r="E71" s="43"/>
      <c r="F71" s="42"/>
    </row>
    <row r="73" spans="1:8" ht="16.5">
      <c r="B73" s="186">
        <v>292</v>
      </c>
    </row>
  </sheetData>
  <mergeCells count="3">
    <mergeCell ref="D9:E9"/>
    <mergeCell ref="A7:E7"/>
    <mergeCell ref="F11:H11"/>
  </mergeCells>
  <pageMargins left="0.59" right="0.94" top="0.25" bottom="0.35" header="0.17" footer="0.24"/>
  <pageSetup paperSize="9" scale="61" orientation="portrait" r:id="rId1"/>
  <rowBreaks count="1" manualBreakCount="1">
    <brk id="7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6:J59"/>
  <sheetViews>
    <sheetView view="pageBreakPreview" topLeftCell="A52" zoomScaleNormal="75" zoomScaleSheetLayoutView="100" workbookViewId="0">
      <selection activeCell="J36" sqref="J36"/>
    </sheetView>
  </sheetViews>
  <sheetFormatPr defaultRowHeight="15"/>
  <cols>
    <col min="1" max="1" width="23.7109375" customWidth="1"/>
    <col min="2" max="2" width="46.5703125" customWidth="1"/>
    <col min="3" max="3" width="9.28515625" customWidth="1"/>
    <col min="4" max="4" width="25.7109375" customWidth="1"/>
    <col min="5" max="5" width="27.140625" customWidth="1"/>
    <col min="6" max="6" width="46.140625" hidden="1" customWidth="1"/>
    <col min="7" max="7" width="46.5703125" hidden="1" customWidth="1"/>
    <col min="8" max="8" width="18.5703125" customWidth="1"/>
    <col min="10" max="10" width="24.140625" customWidth="1"/>
  </cols>
  <sheetData>
    <row r="6" spans="1:8" ht="32.25" customHeight="1">
      <c r="A6" s="342" t="str">
        <f>'CHANGE IN NET ASST EQUITY'!A6:G6</f>
        <v>IFEDORE,  LOCAL GOVERNMENT, IGBARA-OKE.</v>
      </c>
      <c r="B6" s="342"/>
      <c r="C6" s="342"/>
      <c r="D6" s="342"/>
      <c r="E6" s="342"/>
      <c r="F6" s="342"/>
      <c r="G6" s="342"/>
      <c r="H6" s="342"/>
    </row>
    <row r="7" spans="1:8" ht="24.95" customHeight="1">
      <c r="A7" s="343" t="s">
        <v>245</v>
      </c>
      <c r="B7" s="343"/>
      <c r="C7" s="343"/>
      <c r="D7" s="343"/>
      <c r="E7" s="343"/>
      <c r="F7" s="343"/>
      <c r="G7" s="343"/>
      <c r="H7" s="343"/>
    </row>
    <row r="8" spans="1:8" ht="29.25" customHeight="1">
      <c r="A8" s="344">
        <v>2019</v>
      </c>
      <c r="B8" s="126"/>
      <c r="C8" s="125"/>
      <c r="D8" s="189" t="s">
        <v>12</v>
      </c>
      <c r="E8" s="345" t="s">
        <v>246</v>
      </c>
      <c r="F8" s="346" t="s">
        <v>72</v>
      </c>
      <c r="G8" s="346" t="s">
        <v>71</v>
      </c>
      <c r="H8" s="347" t="s">
        <v>70</v>
      </c>
    </row>
    <row r="9" spans="1:8" ht="30" customHeight="1">
      <c r="A9" s="344"/>
      <c r="B9" s="85" t="s">
        <v>69</v>
      </c>
      <c r="C9" s="85" t="s">
        <v>11</v>
      </c>
      <c r="D9" s="155">
        <v>2020</v>
      </c>
      <c r="E9" s="345"/>
      <c r="F9" s="346"/>
      <c r="G9" s="346"/>
      <c r="H9" s="347"/>
    </row>
    <row r="10" spans="1:8" s="5" customFormat="1" ht="24.95" customHeight="1">
      <c r="A10" s="94">
        <f>'Financial Performance'!A10</f>
        <v>1564340103.79</v>
      </c>
      <c r="B10" s="13" t="s">
        <v>68</v>
      </c>
      <c r="C10" s="53">
        <v>21</v>
      </c>
      <c r="D10" s="94">
        <f>'Financial Performance'!D10</f>
        <v>1725243844.1400001</v>
      </c>
      <c r="E10" s="12">
        <v>2737944120.8699999</v>
      </c>
      <c r="F10" s="120">
        <v>2895878708.8000002</v>
      </c>
      <c r="G10" s="92">
        <v>0</v>
      </c>
      <c r="H10" s="95">
        <f>(E10-D10)/(E10)*100</f>
        <v>36.987616694244565</v>
      </c>
    </row>
    <row r="11" spans="1:8" s="5" customFormat="1" ht="21.95" customHeight="1">
      <c r="A11" s="94">
        <f>'Financial Performance'!A11</f>
        <v>0</v>
      </c>
      <c r="B11" s="13" t="s">
        <v>232</v>
      </c>
      <c r="C11" s="53" t="s">
        <v>227</v>
      </c>
      <c r="D11" s="94">
        <f>'Financial Performance'!D11</f>
        <v>9218922.1500000004</v>
      </c>
      <c r="E11" s="12">
        <v>0</v>
      </c>
      <c r="F11" s="13"/>
      <c r="G11" s="13"/>
      <c r="H11" s="13"/>
    </row>
    <row r="12" spans="1:8" s="5" customFormat="1" ht="21.95" customHeight="1">
      <c r="A12" s="94">
        <f>'Financial Performance'!A12</f>
        <v>0</v>
      </c>
      <c r="B12" s="13" t="s">
        <v>231</v>
      </c>
      <c r="C12" s="53" t="s">
        <v>228</v>
      </c>
      <c r="D12" s="94">
        <f>'Financial Performance'!D12</f>
        <v>89627093.569999993</v>
      </c>
      <c r="E12" s="12">
        <v>0</v>
      </c>
      <c r="F12" s="13"/>
      <c r="G12" s="13"/>
      <c r="H12" s="13"/>
    </row>
    <row r="13" spans="1:8" s="5" customFormat="1" ht="24.95" customHeight="1">
      <c r="A13" s="94">
        <f>'Financial Performance'!A13</f>
        <v>5919000</v>
      </c>
      <c r="B13" s="13" t="s">
        <v>67</v>
      </c>
      <c r="C13" s="53">
        <v>22</v>
      </c>
      <c r="D13" s="94">
        <f>'Financial Performance'!D13</f>
        <v>1099950</v>
      </c>
      <c r="E13" s="92">
        <v>33674333.329999998</v>
      </c>
      <c r="F13" s="120">
        <v>7700000</v>
      </c>
      <c r="G13" s="92">
        <v>0</v>
      </c>
      <c r="H13" s="95">
        <f>(E13-D13)/(E13)*100</f>
        <v>96.733565623346522</v>
      </c>
    </row>
    <row r="14" spans="1:8" s="5" customFormat="1" ht="24.95" customHeight="1">
      <c r="A14" s="94">
        <f>'Financial Performance'!A14</f>
        <v>0</v>
      </c>
      <c r="B14" s="13" t="s">
        <v>66</v>
      </c>
      <c r="C14" s="53">
        <v>23</v>
      </c>
      <c r="D14" s="94">
        <f>'Financial Performance'!D14</f>
        <v>38772955.579999998</v>
      </c>
      <c r="E14" s="92">
        <v>67348666.670000002</v>
      </c>
      <c r="F14" s="120">
        <v>3300000</v>
      </c>
      <c r="G14" s="92">
        <v>0</v>
      </c>
      <c r="H14" s="95">
        <f>(E14-D14)/(E14)*100</f>
        <v>42.429512717775687</v>
      </c>
    </row>
    <row r="15" spans="1:8" s="5" customFormat="1" ht="24.95" customHeight="1">
      <c r="A15" s="94">
        <f>'Financial Performance'!A15</f>
        <v>0</v>
      </c>
      <c r="B15" s="13" t="s">
        <v>65</v>
      </c>
      <c r="C15" s="53">
        <v>24</v>
      </c>
      <c r="D15" s="94">
        <f>'Financial Performance'!D15</f>
        <v>0</v>
      </c>
      <c r="E15" s="92">
        <v>0</v>
      </c>
      <c r="F15" s="121"/>
      <c r="G15" s="92">
        <v>0</v>
      </c>
      <c r="H15" s="95">
        <v>0</v>
      </c>
    </row>
    <row r="16" spans="1:8" s="5" customFormat="1" ht="24.95" customHeight="1">
      <c r="A16" s="94">
        <f>'Financial Performance'!A16</f>
        <v>0</v>
      </c>
      <c r="B16" s="13" t="s">
        <v>93</v>
      </c>
      <c r="C16" s="53">
        <v>25</v>
      </c>
      <c r="D16" s="94">
        <f>'Financial Performance'!D16</f>
        <v>0</v>
      </c>
      <c r="E16" s="92">
        <v>0</v>
      </c>
      <c r="F16" s="121"/>
      <c r="G16" s="92"/>
      <c r="H16" s="95"/>
    </row>
    <row r="17" spans="1:10" s="5" customFormat="1" ht="24.95" customHeight="1">
      <c r="A17" s="94">
        <f>'Financial Performance'!A17</f>
        <v>0</v>
      </c>
      <c r="B17" s="5" t="s">
        <v>94</v>
      </c>
      <c r="C17" s="53">
        <v>26</v>
      </c>
      <c r="D17" s="94">
        <f>'Financial Performance'!D17</f>
        <v>0</v>
      </c>
      <c r="E17" s="92">
        <v>0</v>
      </c>
      <c r="F17" s="121"/>
      <c r="G17" s="92"/>
      <c r="H17" s="95"/>
    </row>
    <row r="18" spans="1:10" s="5" customFormat="1" ht="24.95" customHeight="1">
      <c r="A18" s="94">
        <f>'Financial Performance'!A18</f>
        <v>0</v>
      </c>
      <c r="B18" s="13" t="s">
        <v>64</v>
      </c>
      <c r="C18" s="53">
        <v>27</v>
      </c>
      <c r="D18" s="94">
        <f>'Financial Performance'!D18</f>
        <v>0</v>
      </c>
      <c r="E18" s="92">
        <v>0</v>
      </c>
      <c r="F18" s="120">
        <v>400000000</v>
      </c>
      <c r="G18" s="92">
        <v>0</v>
      </c>
      <c r="H18" s="127">
        <v>-100</v>
      </c>
    </row>
    <row r="19" spans="1:10" s="5" customFormat="1" ht="24.95" customHeight="1">
      <c r="A19" s="94">
        <f>'Financial Performance'!A19</f>
        <v>0</v>
      </c>
      <c r="B19" s="96" t="s">
        <v>63</v>
      </c>
      <c r="C19" s="53">
        <v>28</v>
      </c>
      <c r="D19" s="94">
        <f>'Financial Performance'!D19</f>
        <v>0</v>
      </c>
      <c r="E19" s="92">
        <v>0</v>
      </c>
      <c r="F19" s="121"/>
      <c r="G19" s="92">
        <v>0</v>
      </c>
      <c r="H19" s="95">
        <v>0</v>
      </c>
    </row>
    <row r="20" spans="1:10" s="5" customFormat="1" ht="24.95" customHeight="1">
      <c r="A20" s="97">
        <f>SUM(A10:A19)</f>
        <v>1570259103.79</v>
      </c>
      <c r="B20" s="98" t="s">
        <v>62</v>
      </c>
      <c r="C20" s="53"/>
      <c r="D20" s="97">
        <f>SUM(D10:D19)</f>
        <v>1863962765.4400001</v>
      </c>
      <c r="E20" s="99">
        <f>SUM(E10:E19)</f>
        <v>2838967120.8699999</v>
      </c>
      <c r="F20" s="122">
        <f>SUM(F10:F19)</f>
        <v>3306878708.8000002</v>
      </c>
      <c r="G20" s="99">
        <f>SUM(G10:G19)</f>
        <v>0</v>
      </c>
      <c r="H20" s="95">
        <f>SUM(H10:H19)</f>
        <v>76.150695035366766</v>
      </c>
    </row>
    <row r="21" spans="1:10" s="5" customFormat="1" ht="24.95" customHeight="1">
      <c r="A21" s="97"/>
      <c r="B21" s="98"/>
      <c r="C21" s="53"/>
      <c r="D21" s="97"/>
      <c r="E21" s="99"/>
      <c r="F21" s="121"/>
      <c r="G21" s="99"/>
      <c r="H21" s="95"/>
    </row>
    <row r="22" spans="1:10" s="5" customFormat="1" ht="24.95" customHeight="1">
      <c r="A22" s="100"/>
      <c r="B22" s="98" t="s">
        <v>5</v>
      </c>
      <c r="C22" s="13"/>
      <c r="D22" s="100"/>
      <c r="E22" s="101"/>
      <c r="F22" s="121"/>
      <c r="G22" s="101"/>
      <c r="H22" s="102"/>
    </row>
    <row r="23" spans="1:10" s="5" customFormat="1" ht="24.95" customHeight="1">
      <c r="A23" s="94">
        <f>'Financial Performance'!A24</f>
        <v>872127658.01999998</v>
      </c>
      <c r="B23" s="96" t="s">
        <v>61</v>
      </c>
      <c r="C23" s="103">
        <v>29</v>
      </c>
      <c r="D23" s="94">
        <f>'Financial Performance'!D24</f>
        <v>889566169.11000001</v>
      </c>
      <c r="E23" s="92">
        <v>1090145154.8199999</v>
      </c>
      <c r="F23" s="120">
        <v>989693034.36000001</v>
      </c>
      <c r="G23" s="92">
        <v>0</v>
      </c>
      <c r="H23" s="95">
        <f>(E23-D23)/(E23)*100</f>
        <v>18.399291582699245</v>
      </c>
    </row>
    <row r="24" spans="1:10" s="5" customFormat="1" ht="21.95" customHeight="1">
      <c r="A24" s="94">
        <f>'Financial Performance'!A25</f>
        <v>0</v>
      </c>
      <c r="B24" s="13" t="s">
        <v>232</v>
      </c>
      <c r="C24" s="103" t="s">
        <v>230</v>
      </c>
      <c r="D24" s="94">
        <f>'Financial Performance'!D25</f>
        <v>9218922.1500000004</v>
      </c>
      <c r="E24" s="13">
        <v>0</v>
      </c>
      <c r="F24" s="13"/>
      <c r="G24" s="13"/>
      <c r="H24" s="13"/>
    </row>
    <row r="25" spans="1:10" s="5" customFormat="1" ht="21.95" customHeight="1">
      <c r="A25" s="94">
        <f>'Financial Performance'!A26</f>
        <v>0</v>
      </c>
      <c r="B25" s="13" t="s">
        <v>231</v>
      </c>
      <c r="C25" s="103" t="s">
        <v>258</v>
      </c>
      <c r="D25" s="94">
        <f>'Financial Performance'!D26</f>
        <v>0</v>
      </c>
      <c r="E25" s="13">
        <v>0</v>
      </c>
      <c r="F25" s="13"/>
      <c r="G25" s="13"/>
      <c r="H25" s="13"/>
    </row>
    <row r="26" spans="1:10" s="5" customFormat="1" ht="24.95" customHeight="1">
      <c r="A26" s="94">
        <f>'Financial Performance'!A27</f>
        <v>29319484.010000002</v>
      </c>
      <c r="B26" s="96" t="s">
        <v>60</v>
      </c>
      <c r="C26" s="103">
        <v>30</v>
      </c>
      <c r="D26" s="94">
        <f>'Financial Performance'!D27</f>
        <v>8550431.2400000002</v>
      </c>
      <c r="E26" s="92">
        <v>28900000</v>
      </c>
      <c r="F26" s="121"/>
      <c r="G26" s="92">
        <v>0</v>
      </c>
      <c r="H26" s="95">
        <f>(E26-D26)/(E26)*100</f>
        <v>70.413732733564004</v>
      </c>
    </row>
    <row r="27" spans="1:10" s="5" customFormat="1" ht="24.95" customHeight="1">
      <c r="A27" s="94">
        <f>'Financial Performance'!A28</f>
        <v>1605000</v>
      </c>
      <c r="B27" s="96" t="s">
        <v>59</v>
      </c>
      <c r="C27" s="103">
        <v>31</v>
      </c>
      <c r="D27" s="94">
        <f>'Financial Performance'!D28</f>
        <v>3561000</v>
      </c>
      <c r="E27" s="92">
        <v>566064697.27999997</v>
      </c>
      <c r="F27" s="121"/>
      <c r="G27" s="92">
        <v>0</v>
      </c>
      <c r="H27" s="95">
        <f>(E27-D27)/(E27)*100</f>
        <v>99.370919964253034</v>
      </c>
    </row>
    <row r="28" spans="1:10" s="5" customFormat="1" ht="24.95" customHeight="1">
      <c r="A28" s="94">
        <f>'Financial Performance'!A29</f>
        <v>37959655.770000003</v>
      </c>
      <c r="B28" s="96" t="s">
        <v>58</v>
      </c>
      <c r="C28" s="104">
        <v>32</v>
      </c>
      <c r="D28" s="257">
        <f>'Financial Performance'!D29</f>
        <v>24489726.510000002</v>
      </c>
      <c r="E28" s="92">
        <v>73605000</v>
      </c>
      <c r="F28" s="303">
        <v>164070079</v>
      </c>
      <c r="G28" s="92">
        <v>0</v>
      </c>
      <c r="H28" s="95">
        <f>(E28-D28)/(E28)*100</f>
        <v>66.728175382107196</v>
      </c>
    </row>
    <row r="29" spans="1:10" s="5" customFormat="1" ht="21.95" customHeight="1">
      <c r="A29" s="94">
        <f>'Financial Performance'!A30</f>
        <v>0</v>
      </c>
      <c r="B29" s="96" t="s">
        <v>234</v>
      </c>
      <c r="C29" s="104" t="s">
        <v>233</v>
      </c>
      <c r="D29" s="257">
        <f>'Financial Performance'!D30</f>
        <v>3469081.06</v>
      </c>
      <c r="E29" s="13"/>
    </row>
    <row r="30" spans="1:10" s="5" customFormat="1" ht="24.95" customHeight="1">
      <c r="A30" s="94">
        <f>'Financial Performance'!A31</f>
        <v>0</v>
      </c>
      <c r="B30" s="96" t="s">
        <v>6</v>
      </c>
      <c r="C30" s="104">
        <v>33</v>
      </c>
      <c r="D30" s="257">
        <f>'Financial Performance'!D31</f>
        <v>0</v>
      </c>
      <c r="E30" s="92">
        <v>0</v>
      </c>
      <c r="F30" s="304"/>
      <c r="G30" s="92">
        <v>0</v>
      </c>
      <c r="H30" s="95">
        <v>0</v>
      </c>
    </row>
    <row r="31" spans="1:10" s="5" customFormat="1" ht="24.95" customHeight="1">
      <c r="A31" s="94">
        <f>'Financial Performance'!A32</f>
        <v>0</v>
      </c>
      <c r="B31" s="96" t="s">
        <v>57</v>
      </c>
      <c r="C31" s="104">
        <v>34</v>
      </c>
      <c r="D31" s="257">
        <f>'Financial Performance'!D32</f>
        <v>0</v>
      </c>
      <c r="E31" s="92">
        <v>0</v>
      </c>
      <c r="F31" s="304"/>
      <c r="G31" s="92">
        <v>0</v>
      </c>
      <c r="H31" s="95">
        <v>0</v>
      </c>
    </row>
    <row r="32" spans="1:10" s="5" customFormat="1" ht="24.95" customHeight="1">
      <c r="A32" s="94">
        <f>'Financial Performance'!A33</f>
        <v>70000</v>
      </c>
      <c r="B32" s="96" t="s">
        <v>9</v>
      </c>
      <c r="C32" s="104">
        <v>35</v>
      </c>
      <c r="D32" s="257">
        <f>'Financial Performance'!D33</f>
        <v>67200</v>
      </c>
      <c r="E32" s="92">
        <v>0</v>
      </c>
      <c r="F32" s="304"/>
      <c r="G32" s="92">
        <v>0</v>
      </c>
      <c r="H32" s="95">
        <v>0</v>
      </c>
      <c r="J32" s="325"/>
    </row>
    <row r="33" spans="1:10" s="5" customFormat="1" ht="24.95" customHeight="1">
      <c r="A33" s="94">
        <f>'Financial Performance'!A34</f>
        <v>0</v>
      </c>
      <c r="B33" s="96" t="s">
        <v>95</v>
      </c>
      <c r="C33" s="104">
        <v>36</v>
      </c>
      <c r="D33" s="257">
        <f>'Financial Performance'!D34</f>
        <v>0</v>
      </c>
      <c r="E33" s="92">
        <v>0</v>
      </c>
      <c r="F33" s="304"/>
      <c r="G33" s="92"/>
      <c r="H33" s="95"/>
      <c r="J33" s="325"/>
    </row>
    <row r="34" spans="1:10" s="5" customFormat="1" ht="24.95" customHeight="1">
      <c r="A34" s="94">
        <f>'Financial Performance'!A35</f>
        <v>27275562.550000001</v>
      </c>
      <c r="B34" s="96" t="s">
        <v>56</v>
      </c>
      <c r="C34" s="104">
        <v>37</v>
      </c>
      <c r="D34" s="94">
        <f>'Financial Performance'!D35</f>
        <v>29339067.059999999</v>
      </c>
      <c r="E34" s="92">
        <v>0</v>
      </c>
      <c r="F34" s="121"/>
      <c r="G34" s="92">
        <v>0</v>
      </c>
      <c r="H34" s="95">
        <v>0</v>
      </c>
      <c r="J34" s="325"/>
    </row>
    <row r="35" spans="1:10" s="5" customFormat="1" ht="24.95" customHeight="1">
      <c r="A35" s="94">
        <f>'Financial Performance'!A36</f>
        <v>593082087.91999996</v>
      </c>
      <c r="B35" s="96" t="s">
        <v>96</v>
      </c>
      <c r="C35" s="104">
        <v>38</v>
      </c>
      <c r="D35" s="94">
        <f>'Financial Performance'!D36</f>
        <v>1080541599.72</v>
      </c>
      <c r="E35" s="92">
        <v>0</v>
      </c>
      <c r="F35" s="121"/>
      <c r="G35" s="92"/>
      <c r="H35" s="95">
        <v>0</v>
      </c>
      <c r="J35" s="90"/>
    </row>
    <row r="36" spans="1:10" s="5" customFormat="1" ht="24.95" customHeight="1">
      <c r="A36" s="94">
        <f>'Financial Performance'!A37</f>
        <v>0</v>
      </c>
      <c r="B36" s="13" t="s">
        <v>52</v>
      </c>
      <c r="C36" s="104">
        <v>39</v>
      </c>
      <c r="D36" s="94">
        <f>'Financial Performance'!D37</f>
        <v>0</v>
      </c>
      <c r="E36" s="92"/>
      <c r="F36" s="121"/>
      <c r="G36" s="92"/>
      <c r="H36" s="95"/>
    </row>
    <row r="37" spans="1:10" s="5" customFormat="1" ht="24.95" customHeight="1">
      <c r="A37" s="94">
        <f>'Financial Performance'!A38</f>
        <v>47353560.579999998</v>
      </c>
      <c r="B37" s="96" t="s">
        <v>55</v>
      </c>
      <c r="C37" s="104">
        <v>40</v>
      </c>
      <c r="D37" s="94">
        <f>'Financial Performance'!D38</f>
        <v>28440587.199999999</v>
      </c>
      <c r="E37" s="92">
        <v>0</v>
      </c>
      <c r="F37" s="121"/>
      <c r="G37" s="92">
        <v>0</v>
      </c>
      <c r="H37" s="95">
        <v>0</v>
      </c>
    </row>
    <row r="38" spans="1:10" s="5" customFormat="1" ht="24.95" customHeight="1">
      <c r="A38" s="105">
        <f>SUM(A23:A37)</f>
        <v>1608793008.8499999</v>
      </c>
      <c r="B38" s="82" t="s">
        <v>54</v>
      </c>
      <c r="C38" s="82"/>
      <c r="D38" s="105">
        <f>SUM(D23:D37)</f>
        <v>2077243784.05</v>
      </c>
      <c r="E38" s="99">
        <f>SUM(E23:E37)</f>
        <v>1758714852.0999999</v>
      </c>
      <c r="F38" s="121"/>
      <c r="G38" s="99">
        <f>SUM(G23:G37)</f>
        <v>0</v>
      </c>
      <c r="H38" s="95">
        <f>(E38-D38)/(E38)*100</f>
        <v>-18.111459715579215</v>
      </c>
    </row>
    <row r="39" spans="1:10" s="5" customFormat="1" ht="24.95" customHeight="1">
      <c r="A39" s="106"/>
      <c r="B39" s="13"/>
      <c r="C39" s="13"/>
      <c r="D39" s="106"/>
      <c r="E39" s="92"/>
      <c r="F39" s="121"/>
      <c r="G39" s="92"/>
      <c r="H39" s="95"/>
    </row>
    <row r="40" spans="1:10" s="5" customFormat="1" ht="35.1" customHeight="1">
      <c r="A40" s="106">
        <f>A20-A38</f>
        <v>-38533905.059999943</v>
      </c>
      <c r="B40" s="172" t="s">
        <v>53</v>
      </c>
      <c r="C40" s="13"/>
      <c r="D40" s="106">
        <f>D20-D38</f>
        <v>-213281018.6099999</v>
      </c>
      <c r="E40" s="92">
        <f>E20-E38</f>
        <v>1080252268.77</v>
      </c>
      <c r="F40" s="121"/>
      <c r="G40" s="92">
        <f>G20-G38</f>
        <v>0</v>
      </c>
      <c r="H40" s="95">
        <f>H20+H38</f>
        <v>58.039235319787551</v>
      </c>
    </row>
    <row r="41" spans="1:10" s="5" customFormat="1" ht="24.95" customHeight="1">
      <c r="A41" s="94">
        <v>0</v>
      </c>
      <c r="C41" s="53"/>
      <c r="D41" s="94">
        <v>0</v>
      </c>
      <c r="E41" s="92">
        <v>0</v>
      </c>
      <c r="F41" s="121"/>
      <c r="G41" s="92">
        <v>0</v>
      </c>
      <c r="H41" s="95">
        <v>0</v>
      </c>
    </row>
    <row r="42" spans="1:10" s="5" customFormat="1" ht="35.1" customHeight="1">
      <c r="A42" s="97">
        <f>A40-A41</f>
        <v>-38533905.059999943</v>
      </c>
      <c r="B42" s="172" t="s">
        <v>51</v>
      </c>
      <c r="C42" s="53"/>
      <c r="D42" s="97">
        <f>D40-D41</f>
        <v>-213281018.6099999</v>
      </c>
      <c r="E42" s="99">
        <f>E40-E41</f>
        <v>1080252268.77</v>
      </c>
      <c r="F42" s="123">
        <f>SUM(F23:F41)</f>
        <v>1153763113.3600001</v>
      </c>
      <c r="G42" s="99">
        <f>G40-G41</f>
        <v>0</v>
      </c>
      <c r="H42" s="95">
        <f>H40</f>
        <v>58.039235319787551</v>
      </c>
    </row>
    <row r="43" spans="1:10" s="5" customFormat="1" ht="24.95" customHeight="1">
      <c r="A43" s="97"/>
      <c r="B43" s="82" t="s">
        <v>97</v>
      </c>
      <c r="C43" s="53"/>
      <c r="D43" s="97"/>
      <c r="E43" s="99"/>
      <c r="F43" s="121"/>
      <c r="G43" s="99"/>
      <c r="H43" s="95"/>
    </row>
    <row r="44" spans="1:10" s="5" customFormat="1" ht="24.95" customHeight="1">
      <c r="A44" s="97">
        <f>'Financial Performance'!A45</f>
        <v>0</v>
      </c>
      <c r="B44" s="13" t="s">
        <v>50</v>
      </c>
      <c r="C44" s="53">
        <v>41</v>
      </c>
      <c r="D44" s="97">
        <f>'Financial Performance'!D45</f>
        <v>0</v>
      </c>
      <c r="E44" s="99"/>
      <c r="F44" s="120">
        <v>2153115615.4400001</v>
      </c>
      <c r="G44" s="99"/>
      <c r="H44" s="95"/>
    </row>
    <row r="45" spans="1:10" s="5" customFormat="1" ht="24.95" customHeight="1">
      <c r="A45" s="97">
        <f>'Financial Performance'!A46</f>
        <v>0</v>
      </c>
      <c r="B45" s="14" t="s">
        <v>128</v>
      </c>
      <c r="C45" s="53">
        <v>42</v>
      </c>
      <c r="D45" s="97">
        <f>'Financial Performance'!D46</f>
        <v>0</v>
      </c>
      <c r="E45" s="99"/>
      <c r="F45" s="121"/>
      <c r="G45" s="99"/>
      <c r="H45" s="95"/>
    </row>
    <row r="46" spans="1:10" s="5" customFormat="1" ht="24.95" customHeight="1">
      <c r="A46" s="94">
        <f>'Financial Performance'!A47</f>
        <v>1026697.5</v>
      </c>
      <c r="B46" s="13" t="s">
        <v>49</v>
      </c>
      <c r="C46" s="53">
        <v>43</v>
      </c>
      <c r="D46" s="94">
        <f>'Financial Performance'!D47</f>
        <v>713875</v>
      </c>
      <c r="E46" s="92">
        <v>0</v>
      </c>
      <c r="F46" s="121"/>
      <c r="G46" s="92">
        <v>0</v>
      </c>
      <c r="H46" s="95">
        <v>0</v>
      </c>
    </row>
    <row r="47" spans="1:10" s="5" customFormat="1" ht="35.1" customHeight="1">
      <c r="A47" s="100"/>
      <c r="B47" s="173" t="s">
        <v>98</v>
      </c>
      <c r="C47" s="174"/>
      <c r="D47" s="100">
        <f>'Financial Performance'!D48</f>
        <v>-212567143.6099999</v>
      </c>
      <c r="E47" s="101"/>
      <c r="F47" s="121"/>
      <c r="G47" s="101"/>
      <c r="H47" s="102"/>
    </row>
    <row r="48" spans="1:10" s="5" customFormat="1" ht="35.1" customHeight="1">
      <c r="A48" s="100"/>
      <c r="B48" s="172" t="s">
        <v>99</v>
      </c>
      <c r="C48" s="174"/>
      <c r="D48" s="100"/>
      <c r="E48" s="101"/>
      <c r="F48" s="121"/>
      <c r="G48" s="101"/>
      <c r="H48" s="102"/>
    </row>
    <row r="49" spans="1:8" s="5" customFormat="1" ht="24.95" customHeight="1">
      <c r="A49" s="100">
        <f>'Financial Performance'!A50</f>
        <v>0</v>
      </c>
      <c r="B49" s="13" t="s">
        <v>100</v>
      </c>
      <c r="C49" s="53">
        <v>44</v>
      </c>
      <c r="D49" s="100">
        <f>'Financial Performance'!D50</f>
        <v>0</v>
      </c>
      <c r="E49" s="101"/>
      <c r="F49" s="121"/>
      <c r="G49" s="101"/>
      <c r="H49" s="102"/>
    </row>
    <row r="50" spans="1:8" s="5" customFormat="1" ht="24.95" customHeight="1">
      <c r="A50" s="100">
        <f>'Financial Performance'!A51</f>
        <v>0</v>
      </c>
      <c r="B50" s="13" t="s">
        <v>101</v>
      </c>
      <c r="C50" s="53">
        <v>45</v>
      </c>
      <c r="D50" s="100">
        <f>'Financial Performance'!D51</f>
        <v>0</v>
      </c>
      <c r="E50" s="101"/>
      <c r="F50" s="121"/>
      <c r="G50" s="101"/>
      <c r="H50" s="102"/>
    </row>
    <row r="51" spans="1:8" s="5" customFormat="1" ht="35.1" customHeight="1">
      <c r="A51" s="100">
        <f>'Financial Performance'!A52</f>
        <v>17715517.059999999</v>
      </c>
      <c r="B51" s="172" t="s">
        <v>237</v>
      </c>
      <c r="C51" s="174"/>
      <c r="D51" s="100">
        <f>'Financial Performance'!D52</f>
        <v>-19791690.500000004</v>
      </c>
      <c r="E51" s="101"/>
      <c r="F51" s="121"/>
      <c r="G51" s="101"/>
      <c r="H51" s="102"/>
    </row>
    <row r="52" spans="1:8" s="5" customFormat="1" ht="35.1" customHeight="1">
      <c r="A52" s="97">
        <f>'Financial Performance'!A53</f>
        <v>-19791690.500000004</v>
      </c>
      <c r="B52" s="172" t="s">
        <v>238</v>
      </c>
      <c r="C52" s="174"/>
      <c r="D52" s="97">
        <f>SUM(D47:D51)</f>
        <v>-232358834.1099999</v>
      </c>
      <c r="E52" s="99">
        <f>E42</f>
        <v>1080252268.77</v>
      </c>
      <c r="F52" s="121"/>
      <c r="G52" s="99">
        <f>G42</f>
        <v>0</v>
      </c>
      <c r="H52" s="95"/>
    </row>
    <row r="53" spans="1:8" s="5" customFormat="1" ht="24.95" customHeight="1">
      <c r="A53" s="76"/>
      <c r="B53" s="76"/>
      <c r="C53" s="76"/>
      <c r="D53" s="76"/>
      <c r="E53" s="124"/>
      <c r="F53" s="121"/>
      <c r="G53" s="76"/>
      <c r="H53" s="76"/>
    </row>
    <row r="54" spans="1:8" ht="15.75">
      <c r="A54" s="4"/>
      <c r="B54" s="4"/>
      <c r="C54" s="4"/>
      <c r="D54" s="4"/>
      <c r="E54" s="4"/>
      <c r="F54" s="121"/>
      <c r="G54" s="4"/>
      <c r="H54" s="4"/>
    </row>
    <row r="55" spans="1:8" ht="16.5">
      <c r="A55" s="4"/>
      <c r="B55" s="4"/>
      <c r="C55" s="187">
        <v>293</v>
      </c>
      <c r="D55" s="4"/>
      <c r="E55" s="4"/>
      <c r="F55" s="121"/>
      <c r="G55" s="4"/>
      <c r="H55" s="4"/>
    </row>
    <row r="56" spans="1:8">
      <c r="A56" s="4"/>
      <c r="B56" s="4"/>
      <c r="C56" s="4"/>
      <c r="D56" s="4"/>
      <c r="E56" s="4"/>
      <c r="F56" s="4"/>
      <c r="G56" s="4"/>
      <c r="H56" s="4"/>
    </row>
    <row r="57" spans="1:8">
      <c r="A57" s="4"/>
      <c r="B57" s="4"/>
      <c r="C57" s="4"/>
      <c r="D57" s="4"/>
      <c r="E57" s="4"/>
      <c r="F57" s="4"/>
      <c r="G57" s="4"/>
      <c r="H57" s="4"/>
    </row>
    <row r="58" spans="1:8">
      <c r="A58" s="4"/>
      <c r="B58" s="4"/>
      <c r="C58" s="4"/>
      <c r="D58" s="4"/>
      <c r="E58" s="4"/>
      <c r="F58" s="4"/>
      <c r="G58" s="4"/>
      <c r="H58" s="4"/>
    </row>
    <row r="59" spans="1:8" ht="16.5">
      <c r="A59" s="4"/>
      <c r="B59" s="4"/>
      <c r="C59" s="187"/>
      <c r="D59" s="4"/>
      <c r="E59" s="4"/>
      <c r="F59" s="4"/>
      <c r="G59" s="4"/>
      <c r="H59" s="4"/>
    </row>
  </sheetData>
  <mergeCells count="7">
    <mergeCell ref="A6:H6"/>
    <mergeCell ref="A7:H7"/>
    <mergeCell ref="A8:A9"/>
    <mergeCell ref="E8:E9"/>
    <mergeCell ref="F8:F9"/>
    <mergeCell ref="G8:G9"/>
    <mergeCell ref="H8:H9"/>
  </mergeCells>
  <pageMargins left="0.8" right="0.7" top="0.92" bottom="0.26" header="0.3" footer="0.2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topLeftCell="A13" zoomScaleSheetLayoutView="100" workbookViewId="0">
      <selection activeCell="E22" sqref="E22"/>
    </sheetView>
  </sheetViews>
  <sheetFormatPr defaultRowHeight="15"/>
  <cols>
    <col min="1" max="1" width="19" customWidth="1"/>
    <col min="2" max="2" width="35.28515625" customWidth="1"/>
    <col min="3" max="3" width="23.85546875" customWidth="1"/>
    <col min="4" max="4" width="23.140625" customWidth="1"/>
    <col min="5" max="5" width="22" customWidth="1"/>
    <col min="6" max="6" width="26.7109375" customWidth="1"/>
    <col min="7" max="7" width="23.85546875" customWidth="1"/>
    <col min="8" max="8" width="20.7109375" customWidth="1"/>
  </cols>
  <sheetData>
    <row r="1" spans="1:7">
      <c r="A1" s="350"/>
      <c r="B1" s="350"/>
      <c r="C1" s="350"/>
      <c r="D1" s="350"/>
      <c r="E1" s="350"/>
      <c r="F1" s="350"/>
      <c r="G1" s="350"/>
    </row>
    <row r="2" spans="1:7">
      <c r="A2" s="298"/>
      <c r="B2" s="298"/>
      <c r="C2" s="298"/>
      <c r="D2" s="298"/>
      <c r="E2" s="298"/>
      <c r="F2" s="298"/>
      <c r="G2" s="298"/>
    </row>
    <row r="3" spans="1:7">
      <c r="A3" s="298"/>
      <c r="B3" s="298"/>
      <c r="C3" s="298"/>
      <c r="D3" s="298"/>
      <c r="E3" s="298"/>
      <c r="F3" s="298"/>
      <c r="G3" s="298"/>
    </row>
    <row r="4" spans="1:7">
      <c r="A4" s="298"/>
      <c r="B4" s="298"/>
      <c r="C4" s="298"/>
      <c r="D4" s="298"/>
      <c r="E4" s="298"/>
      <c r="F4" s="298"/>
      <c r="G4" s="298"/>
    </row>
    <row r="5" spans="1:7">
      <c r="A5" s="298"/>
      <c r="B5" s="298"/>
      <c r="C5" s="298"/>
      <c r="D5" s="298"/>
      <c r="E5" s="298"/>
      <c r="F5" s="298"/>
      <c r="G5" s="298"/>
    </row>
    <row r="6" spans="1:7" ht="30" customHeight="1">
      <c r="A6" s="353" t="str">
        <f>'Financial Performance'!A5:D5</f>
        <v>IFEDORE,  LOCAL GOVERNMENT, IGBARA-OKE.</v>
      </c>
      <c r="B6" s="353"/>
      <c r="C6" s="353"/>
      <c r="D6" s="353"/>
      <c r="E6" s="353"/>
      <c r="F6" s="353"/>
      <c r="G6" s="353"/>
    </row>
    <row r="7" spans="1:7" ht="30" customHeight="1">
      <c r="B7" s="16"/>
      <c r="C7" s="16" t="s">
        <v>252</v>
      </c>
      <c r="D7" s="6"/>
      <c r="E7" s="71"/>
      <c r="F7" s="6"/>
      <c r="G7" s="16"/>
    </row>
    <row r="8" spans="1:7" ht="30" customHeight="1">
      <c r="B8" s="16"/>
      <c r="C8" s="16"/>
      <c r="D8" s="164"/>
      <c r="E8" s="164"/>
      <c r="F8" s="164"/>
      <c r="G8" s="16"/>
    </row>
    <row r="9" spans="1:7" ht="30" customHeight="1">
      <c r="A9" s="354" t="s">
        <v>14</v>
      </c>
      <c r="B9" s="354"/>
      <c r="C9" s="17" t="s">
        <v>10</v>
      </c>
      <c r="D9" s="17" t="s">
        <v>3</v>
      </c>
      <c r="E9" s="238" t="s">
        <v>215</v>
      </c>
      <c r="F9" s="171" t="s">
        <v>15</v>
      </c>
      <c r="G9" s="165" t="s">
        <v>4</v>
      </c>
    </row>
    <row r="10" spans="1:7" ht="30" customHeight="1">
      <c r="A10" s="355"/>
      <c r="B10" s="355"/>
      <c r="C10" s="165" t="s">
        <v>16</v>
      </c>
      <c r="D10" s="165" t="s">
        <v>16</v>
      </c>
      <c r="E10" s="228" t="s">
        <v>16</v>
      </c>
      <c r="F10" s="165" t="s">
        <v>16</v>
      </c>
      <c r="G10" s="165" t="s">
        <v>16</v>
      </c>
    </row>
    <row r="11" spans="1:7" ht="30" customHeight="1">
      <c r="A11" s="356" t="s">
        <v>253</v>
      </c>
      <c r="B11" s="356"/>
      <c r="C11" s="169">
        <v>291398094.56</v>
      </c>
      <c r="D11" s="169">
        <v>287404817.74000001</v>
      </c>
      <c r="E11" s="169">
        <v>0</v>
      </c>
      <c r="F11" s="231">
        <f>'Financial Performance'!A53</f>
        <v>-19791690.500000004</v>
      </c>
      <c r="G11" s="170">
        <f t="shared" ref="G11:G13" si="0">SUM(C11:F11)</f>
        <v>559011221.79999995</v>
      </c>
    </row>
    <row r="12" spans="1:7" ht="30" customHeight="1">
      <c r="A12" s="357" t="s">
        <v>214</v>
      </c>
      <c r="B12" s="358"/>
      <c r="C12" s="236">
        <f>SUM(C11)</f>
        <v>291398094.56</v>
      </c>
      <c r="D12" s="236">
        <f>SUM(D11)</f>
        <v>287404817.74000001</v>
      </c>
      <c r="E12" s="236">
        <f>SUM(E11)</f>
        <v>0</v>
      </c>
      <c r="F12" s="250">
        <f>SUM(F11)</f>
        <v>-19791690.500000004</v>
      </c>
      <c r="G12" s="237">
        <f>SUM(C12:F12)</f>
        <v>559011221.79999995</v>
      </c>
    </row>
    <row r="13" spans="1:7" ht="30" customHeight="1">
      <c r="A13" s="356" t="s">
        <v>254</v>
      </c>
      <c r="B13" s="356"/>
      <c r="C13" s="169">
        <f>'TRIAL BALANCE'!C12</f>
        <v>291398094.56</v>
      </c>
      <c r="D13" s="169">
        <f>'TRIAL BALANCE'!D22</f>
        <v>474825236.94999999</v>
      </c>
      <c r="E13" s="169">
        <v>0</v>
      </c>
      <c r="F13" s="231">
        <f>'Financial Performance'!D48</f>
        <v>-212567143.6099999</v>
      </c>
      <c r="G13" s="169">
        <f t="shared" si="0"/>
        <v>553656187.9000001</v>
      </c>
    </row>
    <row r="14" spans="1:7" ht="40.5" customHeight="1">
      <c r="A14" s="351" t="s">
        <v>213</v>
      </c>
      <c r="B14" s="352"/>
      <c r="C14" s="227"/>
      <c r="D14" s="169"/>
      <c r="E14" s="169">
        <v>0</v>
      </c>
      <c r="F14" s="230">
        <v>0</v>
      </c>
      <c r="G14" s="231">
        <v>0</v>
      </c>
    </row>
    <row r="15" spans="1:7" ht="43.5" customHeight="1">
      <c r="A15" s="351" t="s">
        <v>216</v>
      </c>
      <c r="B15" s="352"/>
      <c r="C15" s="242"/>
      <c r="D15" s="175">
        <v>0</v>
      </c>
      <c r="E15" s="240">
        <v>0</v>
      </c>
      <c r="F15" s="169"/>
      <c r="G15" s="169">
        <f>SUM(D15:F15)</f>
        <v>0</v>
      </c>
    </row>
    <row r="16" spans="1:7" ht="40.5" customHeight="1">
      <c r="A16" s="351" t="s">
        <v>213</v>
      </c>
      <c r="B16" s="352"/>
      <c r="C16" s="252">
        <f>'S&amp;W VARINACE'!E17</f>
        <v>0</v>
      </c>
      <c r="D16" s="231">
        <f>'S&amp;W VARINACE'!E17</f>
        <v>0</v>
      </c>
      <c r="E16" s="169">
        <v>0</v>
      </c>
      <c r="F16" s="230">
        <v>0</v>
      </c>
      <c r="G16" s="169">
        <v>0</v>
      </c>
    </row>
    <row r="17" spans="1:8" ht="33" customHeight="1">
      <c r="A17" s="348" t="s">
        <v>255</v>
      </c>
      <c r="B17" s="349"/>
      <c r="C17" s="229">
        <v>0</v>
      </c>
      <c r="D17" s="240">
        <v>0</v>
      </c>
      <c r="E17" s="239">
        <v>0</v>
      </c>
      <c r="F17" s="240">
        <v>0</v>
      </c>
      <c r="G17" s="169">
        <v>0</v>
      </c>
      <c r="H17" s="169">
        <f>SUM(D17:G17)</f>
        <v>0</v>
      </c>
    </row>
    <row r="18" spans="1:8" ht="36.75" customHeight="1">
      <c r="A18" s="348" t="s">
        <v>261</v>
      </c>
      <c r="B18" s="349"/>
      <c r="C18" s="227"/>
      <c r="D18" s="232">
        <v>0</v>
      </c>
      <c r="E18" s="233">
        <v>0</v>
      </c>
      <c r="F18" s="234">
        <f>'Financial Performance'!A53</f>
        <v>-19791690.500000004</v>
      </c>
      <c r="G18" s="235">
        <f>SUM(D18:F18)</f>
        <v>-19791690.500000004</v>
      </c>
    </row>
    <row r="19" spans="1:8" ht="30" customHeight="1">
      <c r="A19" s="241" t="s">
        <v>262</v>
      </c>
      <c r="B19" s="241"/>
      <c r="C19" s="236">
        <f>SUM(C13:C18)</f>
        <v>291398094.56</v>
      </c>
      <c r="D19" s="236">
        <f>SUM(D13:D18)</f>
        <v>474825236.94999999</v>
      </c>
      <c r="E19" s="236">
        <f>SUM(E13:E18)</f>
        <v>0</v>
      </c>
      <c r="F19" s="250">
        <f>SUM(F13:F18)</f>
        <v>-232358834.1099999</v>
      </c>
      <c r="G19" s="236"/>
    </row>
    <row r="23" spans="1:8" ht="16.5">
      <c r="D23" s="319">
        <v>294</v>
      </c>
    </row>
  </sheetData>
  <mergeCells count="12">
    <mergeCell ref="A18:B18"/>
    <mergeCell ref="A1:G1"/>
    <mergeCell ref="A14:B14"/>
    <mergeCell ref="A6:G6"/>
    <mergeCell ref="A9:B9"/>
    <mergeCell ref="A10:B10"/>
    <mergeCell ref="A11:B11"/>
    <mergeCell ref="A13:B13"/>
    <mergeCell ref="A16:B16"/>
    <mergeCell ref="A12:B12"/>
    <mergeCell ref="A17:B17"/>
    <mergeCell ref="A15:B15"/>
  </mergeCells>
  <pageMargins left="1.31" right="0.19" top="1.72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6"/>
  <sheetViews>
    <sheetView topLeftCell="A2" workbookViewId="0">
      <selection activeCell="D7" sqref="D7"/>
    </sheetView>
  </sheetViews>
  <sheetFormatPr defaultRowHeight="15"/>
  <cols>
    <col min="2" max="2" width="19.140625" customWidth="1"/>
    <col min="3" max="3" width="21.140625" customWidth="1"/>
    <col min="4" max="4" width="20.28515625" customWidth="1"/>
    <col min="5" max="5" width="20.42578125" customWidth="1"/>
  </cols>
  <sheetData>
    <row r="1" spans="1:6" ht="18.75">
      <c r="A1" s="360" t="str">
        <f>'Cashflow Statement'!A7:E7</f>
        <v>IFEDORE,  LOCAL GOVERNMENT, IGBARA-OKE.</v>
      </c>
      <c r="B1" s="360"/>
      <c r="C1" s="360"/>
      <c r="D1" s="360"/>
      <c r="E1" s="360"/>
    </row>
    <row r="2" spans="1:6" ht="15.75">
      <c r="A2" s="359" t="s">
        <v>248</v>
      </c>
      <c r="B2" s="359"/>
      <c r="C2" s="359"/>
      <c r="D2" s="359"/>
      <c r="E2" s="359"/>
      <c r="F2" s="166"/>
    </row>
    <row r="3" spans="1:6" ht="15.75">
      <c r="A3" s="167"/>
      <c r="B3" s="167"/>
      <c r="C3" s="167"/>
      <c r="D3" s="167"/>
      <c r="E3" s="167"/>
      <c r="F3" s="166"/>
    </row>
    <row r="4" spans="1:6" ht="35.1" customHeight="1">
      <c r="A4" s="1" t="s">
        <v>140</v>
      </c>
      <c r="B4" s="129" t="s">
        <v>0</v>
      </c>
      <c r="C4" s="130" t="s">
        <v>141</v>
      </c>
      <c r="D4" s="130" t="s">
        <v>142</v>
      </c>
      <c r="E4" s="131" t="s">
        <v>143</v>
      </c>
    </row>
    <row r="5" spans="1:6" ht="35.1" customHeight="1">
      <c r="A5" s="1">
        <v>1</v>
      </c>
      <c r="B5" s="132" t="s">
        <v>144</v>
      </c>
      <c r="C5" s="192">
        <v>0</v>
      </c>
      <c r="D5" s="192">
        <v>0</v>
      </c>
      <c r="E5" s="133">
        <f t="shared" ref="E5:E16" si="0">(D5-C5)</f>
        <v>0</v>
      </c>
    </row>
    <row r="6" spans="1:6" ht="35.1" customHeight="1">
      <c r="A6" s="1">
        <v>2</v>
      </c>
      <c r="B6" s="132" t="s">
        <v>145</v>
      </c>
      <c r="C6" s="192">
        <v>0</v>
      </c>
      <c r="D6" s="192">
        <v>0</v>
      </c>
      <c r="E6" s="133">
        <f t="shared" si="0"/>
        <v>0</v>
      </c>
    </row>
    <row r="7" spans="1:6" ht="35.1" customHeight="1">
      <c r="A7" s="1">
        <v>3</v>
      </c>
      <c r="B7" s="132" t="s">
        <v>146</v>
      </c>
      <c r="C7" s="192">
        <v>0</v>
      </c>
      <c r="D7" s="192">
        <v>0</v>
      </c>
      <c r="E7" s="133">
        <f t="shared" si="0"/>
        <v>0</v>
      </c>
    </row>
    <row r="8" spans="1:6" ht="35.1" customHeight="1">
      <c r="A8" s="1">
        <v>4</v>
      </c>
      <c r="B8" s="132" t="s">
        <v>147</v>
      </c>
      <c r="C8" s="192">
        <v>0</v>
      </c>
      <c r="D8" s="192">
        <v>0</v>
      </c>
      <c r="E8" s="133">
        <f t="shared" si="0"/>
        <v>0</v>
      </c>
    </row>
    <row r="9" spans="1:6" ht="35.1" customHeight="1">
      <c r="A9" s="1">
        <v>5</v>
      </c>
      <c r="B9" s="132" t="s">
        <v>148</v>
      </c>
      <c r="C9" s="192">
        <v>0</v>
      </c>
      <c r="D9" s="192">
        <v>0</v>
      </c>
      <c r="E9" s="133">
        <f t="shared" si="0"/>
        <v>0</v>
      </c>
    </row>
    <row r="10" spans="1:6" ht="35.1" customHeight="1">
      <c r="A10" s="1">
        <v>6</v>
      </c>
      <c r="B10" s="132" t="s">
        <v>149</v>
      </c>
      <c r="C10" s="192">
        <v>0</v>
      </c>
      <c r="D10" s="192">
        <v>0</v>
      </c>
      <c r="E10" s="133">
        <f t="shared" si="0"/>
        <v>0</v>
      </c>
    </row>
    <row r="11" spans="1:6" ht="35.1" customHeight="1">
      <c r="A11" s="1">
        <v>7</v>
      </c>
      <c r="B11" s="132" t="s">
        <v>150</v>
      </c>
      <c r="C11" s="192">
        <v>0</v>
      </c>
      <c r="D11" s="192">
        <v>0</v>
      </c>
      <c r="E11" s="133">
        <f t="shared" si="0"/>
        <v>0</v>
      </c>
    </row>
    <row r="12" spans="1:6" ht="35.1" customHeight="1">
      <c r="A12" s="1">
        <v>8</v>
      </c>
      <c r="B12" s="132" t="s">
        <v>151</v>
      </c>
      <c r="C12" s="192">
        <v>0</v>
      </c>
      <c r="D12" s="192">
        <v>0</v>
      </c>
      <c r="E12" s="133">
        <f t="shared" si="0"/>
        <v>0</v>
      </c>
    </row>
    <row r="13" spans="1:6" ht="35.1" customHeight="1">
      <c r="A13" s="1">
        <v>9</v>
      </c>
      <c r="B13" s="132" t="s">
        <v>152</v>
      </c>
      <c r="C13" s="192">
        <v>0</v>
      </c>
      <c r="D13" s="192">
        <v>0</v>
      </c>
      <c r="E13" s="133">
        <f t="shared" si="0"/>
        <v>0</v>
      </c>
    </row>
    <row r="14" spans="1:6" ht="35.1" customHeight="1">
      <c r="A14" s="1">
        <v>10</v>
      </c>
      <c r="B14" s="132" t="s">
        <v>153</v>
      </c>
      <c r="C14" s="193">
        <v>0</v>
      </c>
      <c r="D14" s="193">
        <v>0</v>
      </c>
      <c r="E14" s="133">
        <f t="shared" si="0"/>
        <v>0</v>
      </c>
    </row>
    <row r="15" spans="1:6" ht="35.1" customHeight="1">
      <c r="A15" s="1">
        <v>11</v>
      </c>
      <c r="B15" s="132" t="s">
        <v>154</v>
      </c>
      <c r="C15" s="193">
        <v>0</v>
      </c>
      <c r="D15" s="193">
        <v>0</v>
      </c>
      <c r="E15" s="133">
        <f t="shared" si="0"/>
        <v>0</v>
      </c>
    </row>
    <row r="16" spans="1:6" ht="35.1" customHeight="1">
      <c r="A16" s="1">
        <v>12</v>
      </c>
      <c r="B16" s="132" t="s">
        <v>155</v>
      </c>
      <c r="C16" s="193">
        <v>0</v>
      </c>
      <c r="D16" s="193">
        <v>0</v>
      </c>
      <c r="E16" s="133">
        <f t="shared" si="0"/>
        <v>0</v>
      </c>
    </row>
    <row r="17" spans="1:5" ht="35.1" customHeight="1">
      <c r="A17" s="1"/>
      <c r="B17" s="135" t="s">
        <v>4</v>
      </c>
      <c r="C17" s="136">
        <f>SUM(C5:C16)</f>
        <v>0</v>
      </c>
      <c r="D17" s="136">
        <f>SUM(D5:D16)</f>
        <v>0</v>
      </c>
      <c r="E17" s="251">
        <f>SUM(E5:E16)</f>
        <v>0</v>
      </c>
    </row>
    <row r="36" spans="3:3">
      <c r="C36" s="183">
        <v>284</v>
      </c>
    </row>
  </sheetData>
  <mergeCells count="2">
    <mergeCell ref="A2:E2"/>
    <mergeCell ref="A1:E1"/>
  </mergeCells>
  <pageMargins left="1.19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6:H66"/>
  <sheetViews>
    <sheetView topLeftCell="A46" workbookViewId="0">
      <selection activeCell="C65" sqref="C65"/>
    </sheetView>
  </sheetViews>
  <sheetFormatPr defaultRowHeight="15"/>
  <cols>
    <col min="1" max="1" width="41.5703125" customWidth="1"/>
    <col min="3" max="3" width="21.140625" customWidth="1"/>
    <col min="4" max="4" width="20.140625" customWidth="1"/>
    <col min="5" max="5" width="19.42578125" customWidth="1"/>
    <col min="6" max="6" width="25.85546875" customWidth="1"/>
    <col min="7" max="7" width="8.42578125" customWidth="1"/>
    <col min="8" max="8" width="26.85546875" customWidth="1"/>
  </cols>
  <sheetData>
    <row r="6" spans="1:8" ht="18.75" customHeight="1">
      <c r="A6" s="361" t="str">
        <f>Comparism!A6</f>
        <v>IFEDORE,  LOCAL GOVERNMENT, IGBARA-OKE.</v>
      </c>
      <c r="B6" s="361"/>
      <c r="C6" s="361"/>
      <c r="D6" s="361"/>
    </row>
    <row r="7" spans="1:8" ht="18" customHeight="1">
      <c r="A7" s="362" t="s">
        <v>239</v>
      </c>
      <c r="B7" s="362"/>
      <c r="C7" s="362"/>
      <c r="D7" s="362"/>
    </row>
    <row r="8" spans="1:8" ht="24.95" customHeight="1">
      <c r="A8" s="119" t="s">
        <v>0</v>
      </c>
      <c r="B8" s="119" t="s">
        <v>11</v>
      </c>
      <c r="C8" s="119" t="s">
        <v>1</v>
      </c>
      <c r="D8" s="119" t="s">
        <v>2</v>
      </c>
    </row>
    <row r="9" spans="1:8" ht="15.75">
      <c r="A9" s="13" t="s">
        <v>43</v>
      </c>
      <c r="B9" s="53">
        <v>1</v>
      </c>
      <c r="C9" s="279">
        <v>11648650.279999999</v>
      </c>
      <c r="D9" s="255"/>
      <c r="E9" s="159"/>
    </row>
    <row r="10" spans="1:8" ht="15.75">
      <c r="A10" s="13" t="s">
        <v>42</v>
      </c>
      <c r="B10" s="53">
        <v>2</v>
      </c>
      <c r="C10" s="279">
        <v>9051721.0999999996</v>
      </c>
      <c r="D10" s="255"/>
      <c r="E10" s="73"/>
    </row>
    <row r="11" spans="1:8" ht="15.75">
      <c r="A11" s="13" t="s">
        <v>91</v>
      </c>
      <c r="B11" s="53">
        <v>3</v>
      </c>
      <c r="C11" s="279">
        <v>0</v>
      </c>
      <c r="D11" s="255"/>
      <c r="E11" s="73"/>
    </row>
    <row r="12" spans="1:8" ht="15.75">
      <c r="A12" s="13" t="s">
        <v>8</v>
      </c>
      <c r="B12" s="53">
        <v>4</v>
      </c>
      <c r="C12" s="279">
        <v>291398094.56</v>
      </c>
      <c r="D12" s="255"/>
      <c r="E12" s="73"/>
    </row>
    <row r="13" spans="1:8" ht="15.75">
      <c r="A13" s="13" t="s">
        <v>41</v>
      </c>
      <c r="B13" s="53">
        <v>5</v>
      </c>
      <c r="C13" s="279"/>
      <c r="D13" s="255"/>
      <c r="E13" s="73"/>
    </row>
    <row r="14" spans="1:8" ht="15.75">
      <c r="A14" s="13" t="s">
        <v>38</v>
      </c>
      <c r="B14" s="53">
        <v>6</v>
      </c>
      <c r="C14" s="279"/>
      <c r="D14" s="255"/>
      <c r="E14" s="73"/>
      <c r="F14" s="74"/>
      <c r="G14" s="74"/>
      <c r="H14" s="75"/>
    </row>
    <row r="15" spans="1:8" ht="17.25">
      <c r="A15" s="13" t="s">
        <v>37</v>
      </c>
      <c r="B15" s="53">
        <v>7</v>
      </c>
      <c r="C15" s="279">
        <v>0</v>
      </c>
      <c r="D15" s="255"/>
      <c r="E15" s="73"/>
      <c r="F15" s="249"/>
      <c r="G15" s="249"/>
      <c r="H15" s="75"/>
    </row>
    <row r="16" spans="1:8" ht="15.75">
      <c r="A16" s="13" t="s">
        <v>36</v>
      </c>
      <c r="B16" s="53">
        <v>8</v>
      </c>
      <c r="C16" s="93">
        <v>862460166.67999995</v>
      </c>
      <c r="D16" s="255"/>
      <c r="E16" s="73"/>
      <c r="F16" s="74"/>
      <c r="G16" s="74"/>
      <c r="H16" s="75"/>
    </row>
    <row r="17" spans="1:8" ht="15.75">
      <c r="A17" s="13" t="s">
        <v>35</v>
      </c>
      <c r="B17" s="53">
        <v>9</v>
      </c>
      <c r="C17" s="279">
        <v>0</v>
      </c>
      <c r="D17" s="255"/>
      <c r="E17" s="73"/>
      <c r="F17" s="74"/>
      <c r="G17" s="74"/>
      <c r="H17" s="75"/>
    </row>
    <row r="18" spans="1:8" ht="15.75">
      <c r="A18" s="13" t="s">
        <v>127</v>
      </c>
      <c r="B18" s="53">
        <v>10</v>
      </c>
      <c r="C18" s="279">
        <v>0</v>
      </c>
      <c r="D18" s="255"/>
      <c r="E18" s="73"/>
      <c r="F18" s="74"/>
      <c r="G18" s="74"/>
      <c r="H18" s="75"/>
    </row>
    <row r="19" spans="1:8" ht="17.25">
      <c r="A19" s="13" t="s">
        <v>30</v>
      </c>
      <c r="B19" s="53">
        <v>11</v>
      </c>
      <c r="C19" s="13"/>
      <c r="D19" s="12">
        <v>366170796.30000001</v>
      </c>
      <c r="E19" s="246"/>
      <c r="F19" s="168"/>
      <c r="G19" s="168"/>
      <c r="H19" s="75"/>
    </row>
    <row r="20" spans="1:8" ht="15.75">
      <c r="A20" s="13" t="s">
        <v>29</v>
      </c>
      <c r="B20" s="53">
        <v>12</v>
      </c>
      <c r="C20" s="255"/>
      <c r="D20" s="255"/>
      <c r="E20" s="73"/>
      <c r="F20" s="75"/>
      <c r="G20" s="75"/>
      <c r="H20" s="75"/>
    </row>
    <row r="21" spans="1:8" ht="15.75">
      <c r="A21" s="13" t="s">
        <v>28</v>
      </c>
      <c r="B21" s="53">
        <v>13</v>
      </c>
      <c r="C21" s="13"/>
      <c r="D21" s="255">
        <v>509182.44</v>
      </c>
      <c r="E21" s="73"/>
      <c r="F21" s="76"/>
      <c r="G21" s="76"/>
      <c r="H21" s="75"/>
    </row>
    <row r="22" spans="1:8" ht="15.75">
      <c r="A22" s="13" t="s">
        <v>7</v>
      </c>
      <c r="B22" s="53">
        <v>14</v>
      </c>
      <c r="C22" s="13"/>
      <c r="D22" s="255">
        <v>474825236.94999999</v>
      </c>
      <c r="E22" s="73"/>
      <c r="F22" s="76"/>
      <c r="G22" s="76"/>
      <c r="H22" s="75"/>
    </row>
    <row r="23" spans="1:8" ht="15.75">
      <c r="A23" s="13" t="s">
        <v>25</v>
      </c>
      <c r="B23" s="53">
        <v>15</v>
      </c>
      <c r="C23" s="255"/>
      <c r="D23" s="255"/>
      <c r="E23" s="73"/>
      <c r="F23" s="75"/>
      <c r="G23" s="75"/>
      <c r="H23" s="75"/>
    </row>
    <row r="24" spans="1:8" ht="15.75">
      <c r="A24" s="13" t="s">
        <v>24</v>
      </c>
      <c r="B24" s="53">
        <v>16</v>
      </c>
      <c r="C24" s="255"/>
      <c r="D24" s="255"/>
      <c r="E24" s="73"/>
      <c r="F24" s="75"/>
      <c r="G24" s="75"/>
      <c r="H24" s="75"/>
    </row>
    <row r="25" spans="1:8" ht="15.75">
      <c r="A25" s="13" t="s">
        <v>19</v>
      </c>
      <c r="B25" s="53">
        <v>17</v>
      </c>
      <c r="C25" s="13"/>
      <c r="D25" s="280">
        <v>503875908.06</v>
      </c>
      <c r="E25" s="158"/>
      <c r="F25" s="76"/>
      <c r="G25" s="76"/>
      <c r="H25" s="75"/>
    </row>
    <row r="26" spans="1:8" ht="15.75">
      <c r="A26" s="13" t="s">
        <v>92</v>
      </c>
      <c r="B26" s="53">
        <v>18</v>
      </c>
      <c r="C26" s="255"/>
      <c r="D26" s="281">
        <v>61536342.979999997</v>
      </c>
      <c r="F26" s="75"/>
      <c r="G26" s="75"/>
      <c r="H26" s="77"/>
    </row>
    <row r="27" spans="1:8" ht="15.75">
      <c r="A27" s="13" t="s">
        <v>20</v>
      </c>
      <c r="B27" s="53">
        <v>19</v>
      </c>
      <c r="C27" s="255"/>
      <c r="D27" s="282">
        <v>0</v>
      </c>
      <c r="E27" s="73"/>
      <c r="F27" s="75"/>
      <c r="G27" s="75"/>
      <c r="H27" s="78"/>
    </row>
    <row r="28" spans="1:8" ht="17.25">
      <c r="A28" s="13" t="s">
        <v>18</v>
      </c>
      <c r="B28" s="53">
        <v>20</v>
      </c>
      <c r="C28" s="255"/>
      <c r="D28" s="282">
        <v>-19791690.5</v>
      </c>
      <c r="E28" s="73"/>
      <c r="F28" s="76"/>
      <c r="G28" s="73"/>
      <c r="H28" s="253"/>
    </row>
    <row r="29" spans="1:8" ht="15.75">
      <c r="A29" s="13" t="s">
        <v>126</v>
      </c>
      <c r="B29" s="53">
        <v>21</v>
      </c>
      <c r="C29" s="255"/>
      <c r="D29" s="255">
        <v>1725243844.1400001</v>
      </c>
      <c r="E29" s="73"/>
      <c r="F29" s="76"/>
      <c r="G29" s="73"/>
      <c r="H29" s="75"/>
    </row>
    <row r="30" spans="1:8" ht="15.75">
      <c r="A30" s="13" t="s">
        <v>232</v>
      </c>
      <c r="B30" s="53" t="s">
        <v>227</v>
      </c>
      <c r="C30" s="255"/>
      <c r="D30" s="255">
        <v>9218922.1500000004</v>
      </c>
      <c r="E30" s="73"/>
      <c r="F30" s="4"/>
      <c r="G30" s="75"/>
      <c r="H30" s="75"/>
    </row>
    <row r="31" spans="1:8" ht="15.75">
      <c r="A31" s="13" t="s">
        <v>249</v>
      </c>
      <c r="B31" s="53" t="s">
        <v>228</v>
      </c>
      <c r="C31" s="255"/>
      <c r="D31" s="255">
        <v>89627093.569999993</v>
      </c>
      <c r="E31" s="73"/>
      <c r="F31" s="4"/>
      <c r="G31" s="4"/>
      <c r="H31" s="75"/>
    </row>
    <row r="32" spans="1:8" ht="15.75">
      <c r="A32" s="13" t="s">
        <v>67</v>
      </c>
      <c r="B32" s="53">
        <v>22</v>
      </c>
      <c r="C32" s="255"/>
      <c r="D32" s="255">
        <v>1099950</v>
      </c>
      <c r="E32" s="73"/>
      <c r="F32" s="75"/>
      <c r="G32" s="75"/>
      <c r="H32" s="75"/>
    </row>
    <row r="33" spans="1:8" ht="15.75">
      <c r="A33" s="13" t="s">
        <v>250</v>
      </c>
      <c r="B33" s="53" t="s">
        <v>229</v>
      </c>
      <c r="C33" s="255"/>
      <c r="D33" s="255">
        <v>36755555.579999998</v>
      </c>
      <c r="E33" s="73"/>
      <c r="F33" s="75"/>
      <c r="G33" s="75"/>
      <c r="H33" s="75"/>
    </row>
    <row r="34" spans="1:8" ht="15.75">
      <c r="A34" s="13" t="s">
        <v>66</v>
      </c>
      <c r="B34" s="53">
        <v>23</v>
      </c>
      <c r="C34" s="255"/>
      <c r="D34" s="255">
        <v>2017400</v>
      </c>
      <c r="E34" s="73"/>
      <c r="F34" s="75"/>
      <c r="G34" s="75"/>
      <c r="H34" s="75"/>
    </row>
    <row r="35" spans="1:8" ht="15.75">
      <c r="A35" s="13" t="s">
        <v>65</v>
      </c>
      <c r="B35" s="53">
        <v>24</v>
      </c>
      <c r="C35" s="255"/>
      <c r="D35" s="255">
        <v>0</v>
      </c>
      <c r="E35" s="73"/>
      <c r="F35" s="75"/>
      <c r="G35" s="75"/>
      <c r="H35" s="75"/>
    </row>
    <row r="36" spans="1:8" ht="17.25">
      <c r="A36" s="13" t="s">
        <v>93</v>
      </c>
      <c r="B36" s="53">
        <v>25</v>
      </c>
      <c r="C36" s="255"/>
      <c r="D36" s="255"/>
      <c r="E36" s="73"/>
      <c r="F36" s="320"/>
      <c r="G36" s="75"/>
      <c r="H36" s="253"/>
    </row>
    <row r="37" spans="1:8" ht="15.75">
      <c r="A37" s="13" t="s">
        <v>94</v>
      </c>
      <c r="B37" s="53">
        <v>26</v>
      </c>
      <c r="C37" s="255"/>
      <c r="D37" s="255"/>
      <c r="E37" s="73"/>
      <c r="F37" s="4"/>
      <c r="G37" s="75"/>
      <c r="H37" s="75"/>
    </row>
    <row r="38" spans="1:8" ht="15.75">
      <c r="A38" s="13" t="s">
        <v>64</v>
      </c>
      <c r="B38" s="53">
        <v>27</v>
      </c>
      <c r="C38" s="255"/>
      <c r="D38" s="255"/>
      <c r="E38" s="73"/>
      <c r="F38" s="4"/>
      <c r="G38" s="75"/>
      <c r="H38" s="79"/>
    </row>
    <row r="39" spans="1:8" ht="15.75">
      <c r="A39" s="96" t="s">
        <v>63</v>
      </c>
      <c r="B39" s="53">
        <v>28</v>
      </c>
      <c r="C39" s="255"/>
      <c r="D39" s="255"/>
      <c r="E39" s="73"/>
      <c r="F39" s="4"/>
      <c r="G39" s="79"/>
      <c r="H39" s="75"/>
    </row>
    <row r="40" spans="1:8" ht="15.75">
      <c r="A40" s="96" t="s">
        <v>236</v>
      </c>
      <c r="B40" s="53" t="s">
        <v>235</v>
      </c>
      <c r="C40" s="255"/>
      <c r="D40" s="255"/>
      <c r="E40" s="73"/>
      <c r="F40" s="75"/>
      <c r="G40" s="75"/>
      <c r="H40" s="321"/>
    </row>
    <row r="41" spans="1:8" ht="15.75">
      <c r="A41" s="96" t="s">
        <v>61</v>
      </c>
      <c r="B41" s="53">
        <v>29</v>
      </c>
      <c r="C41" s="255">
        <v>889566169.11000001</v>
      </c>
      <c r="D41" s="255"/>
      <c r="E41" s="73"/>
    </row>
    <row r="42" spans="1:8" ht="15.75">
      <c r="A42" s="13" t="s">
        <v>232</v>
      </c>
      <c r="B42" s="53" t="s">
        <v>230</v>
      </c>
      <c r="C42" s="255">
        <v>9218922.1500000004</v>
      </c>
      <c r="D42" s="255"/>
      <c r="E42" s="73"/>
    </row>
    <row r="43" spans="1:8" ht="15.75">
      <c r="A43" s="13" t="s">
        <v>249</v>
      </c>
      <c r="B43" s="53" t="s">
        <v>257</v>
      </c>
      <c r="C43" s="255">
        <v>0</v>
      </c>
      <c r="D43" s="255"/>
      <c r="E43" s="73"/>
    </row>
    <row r="44" spans="1:8" ht="15.75">
      <c r="A44" s="96" t="s">
        <v>60</v>
      </c>
      <c r="B44" s="53">
        <v>30</v>
      </c>
      <c r="C44" s="255">
        <v>8550431.2400000002</v>
      </c>
      <c r="D44" s="255"/>
      <c r="E44" s="73"/>
    </row>
    <row r="45" spans="1:8" ht="15.75">
      <c r="A45" s="96" t="s">
        <v>59</v>
      </c>
      <c r="B45" s="53">
        <v>31</v>
      </c>
      <c r="C45" s="255">
        <v>3561000</v>
      </c>
      <c r="D45" s="255"/>
      <c r="E45" s="73"/>
      <c r="G45" s="75"/>
      <c r="H45" s="75"/>
    </row>
    <row r="46" spans="1:8" ht="15.75">
      <c r="A46" s="96" t="s">
        <v>58</v>
      </c>
      <c r="B46" s="53">
        <v>32</v>
      </c>
      <c r="C46" s="255">
        <v>24489726.510000002</v>
      </c>
      <c r="D46" s="255"/>
      <c r="E46" s="73"/>
      <c r="G46" s="75"/>
      <c r="H46" s="75"/>
    </row>
    <row r="47" spans="1:8" ht="15.75">
      <c r="A47" s="96" t="s">
        <v>234</v>
      </c>
      <c r="B47" s="53" t="s">
        <v>233</v>
      </c>
      <c r="C47" s="255">
        <v>3469081.06</v>
      </c>
      <c r="D47" s="255"/>
      <c r="E47" s="73"/>
      <c r="G47" s="75"/>
      <c r="H47" s="75"/>
    </row>
    <row r="48" spans="1:8" ht="15.75">
      <c r="A48" s="96" t="s">
        <v>6</v>
      </c>
      <c r="B48" s="53">
        <v>33</v>
      </c>
      <c r="C48" s="255">
        <v>0</v>
      </c>
      <c r="D48" s="255"/>
      <c r="E48" s="73"/>
      <c r="G48" s="75"/>
      <c r="H48" s="75"/>
    </row>
    <row r="49" spans="1:8" ht="15.75">
      <c r="A49" s="96" t="s">
        <v>57</v>
      </c>
      <c r="B49" s="53">
        <v>34</v>
      </c>
      <c r="C49" s="255">
        <v>0</v>
      </c>
      <c r="D49" s="255"/>
      <c r="E49" s="73"/>
      <c r="G49" s="75"/>
      <c r="H49" s="75"/>
    </row>
    <row r="50" spans="1:8" ht="17.25">
      <c r="A50" s="96" t="s">
        <v>9</v>
      </c>
      <c r="B50" s="53">
        <v>35</v>
      </c>
      <c r="C50" s="255">
        <v>67200</v>
      </c>
      <c r="D50" s="255"/>
      <c r="E50" s="73"/>
      <c r="F50" s="320"/>
      <c r="G50" s="253"/>
      <c r="H50" s="253"/>
    </row>
    <row r="51" spans="1:8" ht="15.75">
      <c r="A51" s="96" t="s">
        <v>95</v>
      </c>
      <c r="B51" s="53">
        <v>36</v>
      </c>
      <c r="C51" s="255"/>
      <c r="D51" s="255"/>
      <c r="E51" s="73"/>
      <c r="G51" s="75"/>
      <c r="H51" s="75"/>
    </row>
    <row r="52" spans="1:8" ht="15.75">
      <c r="A52" s="96" t="s">
        <v>56</v>
      </c>
      <c r="B52" s="53">
        <v>37</v>
      </c>
      <c r="C52" s="255">
        <v>29339067.059999999</v>
      </c>
      <c r="D52" s="255"/>
      <c r="E52" s="73"/>
      <c r="G52" s="75"/>
      <c r="H52" s="75"/>
    </row>
    <row r="53" spans="1:8" ht="15.75">
      <c r="A53" s="96" t="s">
        <v>96</v>
      </c>
      <c r="B53" s="53">
        <v>38</v>
      </c>
      <c r="C53" s="255">
        <v>1080541599.72</v>
      </c>
      <c r="D53" s="255"/>
      <c r="E53" s="158"/>
      <c r="F53" s="75"/>
      <c r="G53" s="75"/>
      <c r="H53" s="75"/>
    </row>
    <row r="54" spans="1:8" ht="15.75">
      <c r="A54" s="13" t="s">
        <v>52</v>
      </c>
      <c r="B54" s="53">
        <v>39</v>
      </c>
      <c r="C54" s="255"/>
      <c r="D54" s="255"/>
      <c r="E54" s="73"/>
      <c r="F54" s="75"/>
      <c r="G54" s="75"/>
      <c r="H54" s="75"/>
    </row>
    <row r="55" spans="1:8" ht="15.75">
      <c r="A55" s="96" t="s">
        <v>55</v>
      </c>
      <c r="B55" s="53">
        <v>40</v>
      </c>
      <c r="C55" s="255">
        <v>28440587.199999999</v>
      </c>
      <c r="D55" s="255"/>
      <c r="E55" s="73"/>
      <c r="F55" s="75"/>
      <c r="G55" s="75"/>
      <c r="H55" s="75"/>
    </row>
    <row r="56" spans="1:8" ht="15.75">
      <c r="A56" s="13" t="s">
        <v>50</v>
      </c>
      <c r="B56" s="53">
        <v>41</v>
      </c>
      <c r="C56" s="255"/>
      <c r="D56" s="255">
        <v>0</v>
      </c>
      <c r="E56" s="73"/>
      <c r="F56" s="75"/>
      <c r="G56" s="75"/>
      <c r="H56" s="75"/>
    </row>
    <row r="57" spans="1:8" ht="15.75">
      <c r="A57" s="13" t="s">
        <v>128</v>
      </c>
      <c r="B57" s="53">
        <v>42</v>
      </c>
      <c r="C57" s="255"/>
      <c r="D57" s="255"/>
      <c r="E57" s="73"/>
      <c r="F57" s="75"/>
      <c r="G57" s="75"/>
      <c r="H57" s="75"/>
    </row>
    <row r="58" spans="1:8" ht="15.75">
      <c r="A58" s="13" t="s">
        <v>49</v>
      </c>
      <c r="B58" s="53">
        <v>43</v>
      </c>
      <c r="C58" s="255">
        <v>0</v>
      </c>
      <c r="D58" s="255">
        <v>713875</v>
      </c>
      <c r="E58" s="73"/>
      <c r="F58" s="75"/>
      <c r="G58" s="75"/>
      <c r="H58" s="75"/>
    </row>
    <row r="59" spans="1:8" ht="15.75">
      <c r="A59" s="13" t="s">
        <v>100</v>
      </c>
      <c r="B59" s="57">
        <v>44</v>
      </c>
      <c r="C59" s="255"/>
      <c r="D59" s="255"/>
      <c r="E59" s="80"/>
      <c r="F59" s="75"/>
      <c r="G59" s="75"/>
      <c r="H59" s="75"/>
    </row>
    <row r="60" spans="1:8" ht="15.75">
      <c r="A60" s="13" t="s">
        <v>101</v>
      </c>
      <c r="B60" s="57">
        <v>45</v>
      </c>
      <c r="C60" s="255"/>
      <c r="D60" s="255"/>
      <c r="E60" s="155"/>
      <c r="F60" s="156"/>
      <c r="G60" s="156"/>
      <c r="H60" s="75"/>
    </row>
    <row r="61" spans="1:8" ht="15.75">
      <c r="A61" s="58" t="s">
        <v>129</v>
      </c>
      <c r="B61" s="53">
        <v>46</v>
      </c>
      <c r="C61" s="255">
        <v>0</v>
      </c>
      <c r="D61" s="255"/>
      <c r="E61" s="155"/>
      <c r="F61" s="156"/>
      <c r="G61" s="156"/>
      <c r="H61" s="75"/>
    </row>
    <row r="62" spans="1:8" ht="15.75">
      <c r="A62" s="85" t="s">
        <v>4</v>
      </c>
      <c r="B62" s="82"/>
      <c r="C62" s="87">
        <f>SUM(C9:C61)</f>
        <v>3251802416.6700001</v>
      </c>
      <c r="D62" s="87">
        <f>SUM(D9:D61)</f>
        <v>3251802416.6700001</v>
      </c>
      <c r="E62" s="157"/>
      <c r="F62" s="156"/>
      <c r="G62" s="156"/>
      <c r="H62" s="4"/>
    </row>
    <row r="64" spans="1:8">
      <c r="C64" s="89"/>
    </row>
    <row r="66" spans="2:2" ht="16.5">
      <c r="B66" s="319">
        <v>296</v>
      </c>
    </row>
  </sheetData>
  <mergeCells count="2">
    <mergeCell ref="A6:D6"/>
    <mergeCell ref="A7:D7"/>
  </mergeCells>
  <pageMargins left="1.76" right="0.70866141732283505" top="0.37" bottom="0.55000000000000004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Financial Position</vt:lpstr>
      <vt:lpstr>Financial Performance</vt:lpstr>
      <vt:lpstr>CASH ANALYSIS</vt:lpstr>
      <vt:lpstr>CAPITAL DEV</vt:lpstr>
      <vt:lpstr>Cashflow Statement</vt:lpstr>
      <vt:lpstr>Comparism</vt:lpstr>
      <vt:lpstr>CHANGE IN NET ASST EQUITY</vt:lpstr>
      <vt:lpstr>S&amp;W VARINACE</vt:lpstr>
      <vt:lpstr>TRIAL BALANCE</vt:lpstr>
      <vt:lpstr>ADJUSTED TRAIL BAL</vt:lpstr>
      <vt:lpstr>Sheet1</vt:lpstr>
      <vt:lpstr>CHART</vt:lpstr>
      <vt:lpstr>Sheet4</vt:lpstr>
      <vt:lpstr>'CAPITAL DEV'!Print_Area</vt:lpstr>
      <vt:lpstr>'Cashflow Statement'!Print_Area</vt:lpstr>
      <vt:lpstr>'CHANGE IN NET ASST EQUITY'!Print_Area</vt:lpstr>
      <vt:lpstr>Comparism!Print_Area</vt:lpstr>
      <vt:lpstr>'Financial Performance'!Print_Area</vt:lpstr>
      <vt:lpstr>'Financial Position'!Print_Area</vt:lpstr>
      <vt:lpstr>Sheet1!Print_Area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Omoniyi</dc:creator>
  <cp:lastModifiedBy>Auditor GenSec PC</cp:lastModifiedBy>
  <cp:lastPrinted>2021-09-24T20:27:02Z</cp:lastPrinted>
  <dcterms:created xsi:type="dcterms:W3CDTF">2016-06-29T11:21:03Z</dcterms:created>
  <dcterms:modified xsi:type="dcterms:W3CDTF">2021-09-25T00:44:09Z</dcterms:modified>
</cp:coreProperties>
</file>