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160" tabRatio="1000" firstSheet="1" activeTab="9"/>
  </bookViews>
  <sheets>
    <sheet name="Financial Position" sheetId="27" r:id="rId1"/>
    <sheet name="Financial Performance" sheetId="28" r:id="rId2"/>
    <sheet name="CASH ANALYSIS" sheetId="42" r:id="rId3"/>
    <sheet name="Cashflow Statement" sheetId="29" r:id="rId4"/>
    <sheet name="Comparism" sheetId="32" r:id="rId5"/>
    <sheet name="CHANGE IN NET ASST EQUITY" sheetId="21" r:id="rId6"/>
    <sheet name="S&amp;W VARINACE" sheetId="41" r:id="rId7"/>
    <sheet name="TRIAL BALANCE" sheetId="44" r:id="rId8"/>
    <sheet name="ADJUSTED TRAIL BAL" sheetId="45" r:id="rId9"/>
    <sheet name="CHART" sheetId="48" r:id="rId10"/>
    <sheet name="TRANSF" sheetId="49" r:id="rId11"/>
    <sheet name="Sheet1" sheetId="50" r:id="rId12"/>
  </sheets>
  <definedNames>
    <definedName name="_xlnm.Print_Area" localSheetId="5">'CHANGE IN NET ASST EQUITY'!$A$1:$G$23</definedName>
    <definedName name="_xlnm.Print_Area" localSheetId="4">Comparism!$A$1:$H$58</definedName>
    <definedName name="_xlnm.Print_Area" localSheetId="1">'Financial Performance'!$A$1:$D$57</definedName>
    <definedName name="_xlnm.Print_Area" localSheetId="0">'Financial Position'!$A$1:$E$51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8" i="42"/>
  <c r="L21" i="49"/>
  <c r="K21"/>
  <c r="J21"/>
  <c r="I21"/>
  <c r="H21"/>
  <c r="G21"/>
  <c r="F21"/>
  <c r="E21"/>
  <c r="D21"/>
  <c r="C21"/>
  <c r="B21"/>
  <c r="M21" s="1"/>
  <c r="M20"/>
  <c r="M19"/>
  <c r="M18"/>
  <c r="M17"/>
  <c r="M16"/>
  <c r="M15"/>
  <c r="M14"/>
  <c r="M13"/>
  <c r="M12"/>
  <c r="M11"/>
  <c r="C71" i="48" l="1"/>
  <c r="C16"/>
  <c r="V32" i="42" l="1"/>
  <c r="V14"/>
  <c r="L60" i="45" l="1"/>
  <c r="M60"/>
  <c r="D46" i="29" l="1"/>
  <c r="M8" i="44" l="1"/>
  <c r="K41" i="45"/>
  <c r="D24" s="1"/>
  <c r="K37"/>
  <c r="E113" i="27"/>
  <c r="E109"/>
  <c r="E41" l="1"/>
  <c r="M10" i="28"/>
  <c r="K33" i="45"/>
  <c r="K28"/>
  <c r="E16" i="21" l="1"/>
  <c r="M15"/>
  <c r="C13"/>
  <c r="D46" i="28" l="1"/>
  <c r="I46" i="29" l="1"/>
  <c r="O11" i="42"/>
  <c r="O20" l="1"/>
  <c r="O21"/>
  <c r="O22"/>
  <c r="O23"/>
  <c r="O24"/>
  <c r="O25"/>
  <c r="O26"/>
  <c r="O27"/>
  <c r="O28"/>
  <c r="O29"/>
  <c r="O30"/>
  <c r="D29" i="29" s="1"/>
  <c r="O31" i="42"/>
  <c r="C32"/>
  <c r="D32"/>
  <c r="E32"/>
  <c r="F32"/>
  <c r="G32"/>
  <c r="H32"/>
  <c r="I32"/>
  <c r="J32"/>
  <c r="K32"/>
  <c r="L32"/>
  <c r="M32"/>
  <c r="N32"/>
  <c r="O6"/>
  <c r="O7"/>
  <c r="O8"/>
  <c r="O9"/>
  <c r="I9" i="29" s="1"/>
  <c r="O10" i="42"/>
  <c r="I10" i="29" s="1"/>
  <c r="O13" i="42"/>
  <c r="D39" i="29" s="1"/>
  <c r="C14" i="42"/>
  <c r="D14"/>
  <c r="E14"/>
  <c r="F14"/>
  <c r="G14"/>
  <c r="H14"/>
  <c r="I14"/>
  <c r="J14"/>
  <c r="K14"/>
  <c r="L14"/>
  <c r="M14"/>
  <c r="N14"/>
  <c r="O14" l="1"/>
  <c r="O32"/>
  <c r="D52" i="29" l="1"/>
  <c r="B51" i="32"/>
  <c r="B50"/>
  <c r="A63" i="29"/>
  <c r="A58"/>
  <c r="D43" i="27" l="1"/>
  <c r="K21" i="44" l="1"/>
  <c r="K23" s="1"/>
  <c r="I30" i="29" l="1"/>
  <c r="I11"/>
  <c r="D12" l="1"/>
  <c r="K14" i="28" s="1"/>
  <c r="D61" i="29"/>
  <c r="D33"/>
  <c r="D32"/>
  <c r="D30"/>
  <c r="D28"/>
  <c r="D26"/>
  <c r="D25"/>
  <c r="D23"/>
  <c r="D22"/>
  <c r="D21"/>
  <c r="D57"/>
  <c r="D56"/>
  <c r="D11"/>
  <c r="D10"/>
  <c r="D9"/>
  <c r="E58" l="1"/>
  <c r="M35" i="44"/>
  <c r="I66" i="29" l="1"/>
  <c r="E63"/>
  <c r="A9" i="32" l="1"/>
  <c r="A12"/>
  <c r="D47" i="28"/>
  <c r="A24" i="32" l="1"/>
  <c r="A23"/>
  <c r="A11"/>
  <c r="A10"/>
  <c r="A28"/>
  <c r="D15" i="28" l="1"/>
  <c r="A44" i="27"/>
  <c r="M11" i="28"/>
  <c r="M13" l="1"/>
  <c r="D10" s="1"/>
  <c r="M9" i="44"/>
  <c r="D26" i="28"/>
  <c r="D24" i="32" s="1"/>
  <c r="M10" i="44" l="1"/>
  <c r="D14" i="28" s="1"/>
  <c r="L14" s="1"/>
  <c r="M50" i="44"/>
  <c r="M46"/>
  <c r="M39"/>
  <c r="M41" s="1"/>
  <c r="M28"/>
  <c r="M30" s="1"/>
  <c r="D10" i="21"/>
  <c r="C10"/>
  <c r="D51" i="28"/>
  <c r="D50"/>
  <c r="D45"/>
  <c r="D38"/>
  <c r="D37"/>
  <c r="D36"/>
  <c r="D35"/>
  <c r="D34"/>
  <c r="D33"/>
  <c r="D32"/>
  <c r="D31"/>
  <c r="D30"/>
  <c r="D28" i="32" s="1"/>
  <c r="D29" i="28"/>
  <c r="D28"/>
  <c r="D27"/>
  <c r="D25"/>
  <c r="D23" i="32" s="1"/>
  <c r="D20" i="28"/>
  <c r="D24"/>
  <c r="D17"/>
  <c r="D19"/>
  <c r="D18"/>
  <c r="D16"/>
  <c r="D13"/>
  <c r="D11"/>
  <c r="D10" i="32" s="1"/>
  <c r="D12" i="28"/>
  <c r="D11" i="32" s="1"/>
  <c r="D35" i="27"/>
  <c r="D34"/>
  <c r="D30"/>
  <c r="D29"/>
  <c r="D28"/>
  <c r="D22"/>
  <c r="D21"/>
  <c r="D20"/>
  <c r="D19"/>
  <c r="D18"/>
  <c r="D14"/>
  <c r="D12"/>
  <c r="D11"/>
  <c r="D10"/>
  <c r="G12" i="21" l="1"/>
  <c r="M14"/>
  <c r="E18"/>
  <c r="K23" i="45" s="1"/>
  <c r="D23" s="1"/>
  <c r="E40" i="27" s="1"/>
  <c r="E9" i="21"/>
  <c r="C9"/>
  <c r="D9"/>
  <c r="D60" i="44" l="1"/>
  <c r="K65" s="1"/>
  <c r="C60"/>
  <c r="K66" s="1"/>
  <c r="K67" l="1"/>
  <c r="E37" i="32" l="1"/>
  <c r="E19" l="1"/>
  <c r="A50" l="1"/>
  <c r="A67" i="29" l="1"/>
  <c r="A52"/>
  <c r="A44"/>
  <c r="A32" i="27" l="1"/>
  <c r="D23" i="41"/>
  <c r="C23"/>
  <c r="E22"/>
  <c r="E21"/>
  <c r="E20"/>
  <c r="E19"/>
  <c r="E18"/>
  <c r="E17"/>
  <c r="E16"/>
  <c r="E15"/>
  <c r="E14"/>
  <c r="E13"/>
  <c r="E12"/>
  <c r="E11"/>
  <c r="F41" i="32"/>
  <c r="F19"/>
  <c r="E23" i="41" l="1"/>
  <c r="A36" i="32"/>
  <c r="A35"/>
  <c r="A34"/>
  <c r="A33"/>
  <c r="A32"/>
  <c r="A31"/>
  <c r="A30"/>
  <c r="A29"/>
  <c r="A27"/>
  <c r="A26"/>
  <c r="A25"/>
  <c r="A22"/>
  <c r="A49"/>
  <c r="A48"/>
  <c r="A45"/>
  <c r="A44"/>
  <c r="A43"/>
  <c r="A18"/>
  <c r="A17"/>
  <c r="A16"/>
  <c r="A15"/>
  <c r="A14"/>
  <c r="A13"/>
  <c r="D22"/>
  <c r="D13" i="21" l="1"/>
  <c r="A37" i="32"/>
  <c r="A5" i="28"/>
  <c r="D18" i="21" l="1"/>
  <c r="K20" i="45" s="1"/>
  <c r="D20" s="1"/>
  <c r="D60" s="1"/>
  <c r="L64" s="1"/>
  <c r="C18" i="21"/>
  <c r="D13" i="27" s="1"/>
  <c r="A3" i="21"/>
  <c r="A5" i="32" s="1"/>
  <c r="A3" i="29"/>
  <c r="D31" i="27" l="1"/>
  <c r="K10" i="45"/>
  <c r="C10" s="1"/>
  <c r="C60" s="1"/>
  <c r="L65" s="1"/>
  <c r="L66" s="1"/>
  <c r="A7" i="41"/>
  <c r="A4" i="45"/>
  <c r="A4" i="44"/>
  <c r="A39" i="28" l="1"/>
  <c r="D45" i="32"/>
  <c r="A34" i="29"/>
  <c r="D9" i="32" l="1"/>
  <c r="G37"/>
  <c r="G19"/>
  <c r="A19"/>
  <c r="D14"/>
  <c r="D49"/>
  <c r="D48"/>
  <c r="D44"/>
  <c r="D43"/>
  <c r="D36"/>
  <c r="H36" s="1"/>
  <c r="D35"/>
  <c r="D34"/>
  <c r="D33"/>
  <c r="D32"/>
  <c r="D31"/>
  <c r="D30"/>
  <c r="D29"/>
  <c r="D27"/>
  <c r="H27" s="1"/>
  <c r="D26"/>
  <c r="H26" s="1"/>
  <c r="D25"/>
  <c r="H25" s="1"/>
  <c r="D18"/>
  <c r="D17"/>
  <c r="D16"/>
  <c r="D15"/>
  <c r="D13"/>
  <c r="D12"/>
  <c r="D44" i="29" l="1"/>
  <c r="E53" s="1"/>
  <c r="G39" i="32"/>
  <c r="G41" s="1"/>
  <c r="G51" s="1"/>
  <c r="A39"/>
  <c r="A41" s="1"/>
  <c r="H9"/>
  <c r="D19"/>
  <c r="H13"/>
  <c r="D37"/>
  <c r="H22"/>
  <c r="H37" s="1"/>
  <c r="D36" i="27"/>
  <c r="A19" i="29"/>
  <c r="E66"/>
  <c r="A21" i="28"/>
  <c r="A15" i="27"/>
  <c r="A23"/>
  <c r="A37"/>
  <c r="A24" l="1"/>
  <c r="A38" s="1"/>
  <c r="H19" i="32"/>
  <c r="A43" i="28"/>
  <c r="A48" s="1"/>
  <c r="A53" s="1"/>
  <c r="D39" i="32"/>
  <c r="D41" s="1"/>
  <c r="E39"/>
  <c r="E19" i="29"/>
  <c r="A35"/>
  <c r="A51" i="32" l="1"/>
  <c r="F17" i="21"/>
  <c r="G17" s="1"/>
  <c r="H39" i="32"/>
  <c r="H41" s="1"/>
  <c r="D52" i="28"/>
  <c r="D50" i="32" s="1"/>
  <c r="F8" i="21"/>
  <c r="F9" s="1"/>
  <c r="G9" s="1"/>
  <c r="E41" i="32"/>
  <c r="G8" i="21" l="1"/>
  <c r="E51" i="32"/>
  <c r="E23" i="27" l="1"/>
  <c r="D21" i="28" l="1"/>
  <c r="E15" i="27" l="1"/>
  <c r="E24" l="1"/>
  <c r="D32"/>
  <c r="E37" l="1"/>
  <c r="D39" i="28"/>
  <c r="E38" i="27" l="1"/>
  <c r="J43" s="1"/>
  <c r="D41" i="28"/>
  <c r="D43" l="1"/>
  <c r="D48" s="1"/>
  <c r="D53" l="1"/>
  <c r="D42" i="27"/>
  <c r="E43" s="1"/>
  <c r="E44" s="1"/>
  <c r="F10" i="21"/>
  <c r="D46" i="32"/>
  <c r="D51" s="1"/>
  <c r="G10" i="21" l="1"/>
  <c r="F18"/>
  <c r="J44" i="27"/>
  <c r="J45" s="1"/>
  <c r="E34" i="29" l="1"/>
  <c r="E35" l="1"/>
  <c r="E65" l="1"/>
  <c r="E67" s="1"/>
  <c r="I67" s="1"/>
  <c r="I68" s="1"/>
  <c r="C118" i="48"/>
</calcChain>
</file>

<file path=xl/sharedStrings.xml><?xml version="1.0" encoding="utf-8"?>
<sst xmlns="http://schemas.openxmlformats.org/spreadsheetml/2006/main" count="541" uniqueCount="261">
  <si>
    <t>PARTICULARS</t>
  </si>
  <si>
    <t>DR</t>
  </si>
  <si>
    <t>CR</t>
  </si>
  <si>
    <t>PAYABLES</t>
  </si>
  <si>
    <t>TOTAL</t>
  </si>
  <si>
    <t>EXPENDITURE</t>
  </si>
  <si>
    <t>Gratuity</t>
  </si>
  <si>
    <t>Payables</t>
  </si>
  <si>
    <t>Receivables</t>
  </si>
  <si>
    <t>Stationeries</t>
  </si>
  <si>
    <t>RECEIVABLES</t>
  </si>
  <si>
    <t>NOTE</t>
  </si>
  <si>
    <t>ACTUAL</t>
  </si>
  <si>
    <t>Statutory Revenue</t>
  </si>
  <si>
    <t>DETAILS</t>
  </si>
  <si>
    <t>ACCUMULATED SURPLUS</t>
  </si>
  <si>
    <t>Total Net Assets/Equity</t>
  </si>
  <si>
    <t>Accumulated surpluses/(deficits)</t>
  </si>
  <si>
    <t>Reserves</t>
  </si>
  <si>
    <t>Net  Surpluses/Deficits</t>
  </si>
  <si>
    <t>Financed By:</t>
  </si>
  <si>
    <t>Net Assets/Equity</t>
  </si>
  <si>
    <t>Total Liabilities</t>
  </si>
  <si>
    <t>Borrowings</t>
  </si>
  <si>
    <t>Public Funds</t>
  </si>
  <si>
    <t>Non-Current Liabilities</t>
  </si>
  <si>
    <t>Total Current Liabilities</t>
  </si>
  <si>
    <t>Unremitted Deductions</t>
  </si>
  <si>
    <t>Loans &amp; Debts (Short-term)</t>
  </si>
  <si>
    <t>Accumulated Depreciation</t>
  </si>
  <si>
    <t>Current Liabilities</t>
  </si>
  <si>
    <t>LIABILITIES</t>
  </si>
  <si>
    <t>Total Assets</t>
  </si>
  <si>
    <t>Total Non- Current Assets</t>
  </si>
  <si>
    <t>Investment Property</t>
  </si>
  <si>
    <t>Fixed Assets - Property, Plant &amp; Equip.</t>
  </si>
  <si>
    <t>Investments</t>
  </si>
  <si>
    <t>Loans Granted</t>
  </si>
  <si>
    <t xml:space="preserve">Non-current assets </t>
  </si>
  <si>
    <t>Total Current Assets</t>
  </si>
  <si>
    <t>Prepayments</t>
  </si>
  <si>
    <t>Inventories</t>
  </si>
  <si>
    <t>Cash and cash equivalents</t>
  </si>
  <si>
    <t>Current Assets</t>
  </si>
  <si>
    <t>ASSETS</t>
  </si>
  <si>
    <t>N'000</t>
  </si>
  <si>
    <t>Re-Presented By:</t>
  </si>
  <si>
    <t>Notes</t>
  </si>
  <si>
    <t>Revaluation Gain</t>
  </si>
  <si>
    <t>Gain / Loss on Asset Disposal</t>
  </si>
  <si>
    <t>Total non-operating revenue (expenses)</t>
  </si>
  <si>
    <t>Public Debt Charges</t>
  </si>
  <si>
    <t>Surplus/(deficit) from Operating Activities for the Period</t>
  </si>
  <si>
    <t>Total Expenditure</t>
  </si>
  <si>
    <t>Allowance (Leave Bonus)</t>
  </si>
  <si>
    <t>Depreciation Charges</t>
  </si>
  <si>
    <t>Pension Allowance</t>
  </si>
  <si>
    <t>Overhead Cost</t>
  </si>
  <si>
    <t>Social Benefits</t>
  </si>
  <si>
    <t>Social Contribution</t>
  </si>
  <si>
    <t>Salaries &amp; Wages</t>
  </si>
  <si>
    <t>Total Revenue</t>
  </si>
  <si>
    <t>Debt Forgiveness</t>
  </si>
  <si>
    <t>Other Capital Receipts</t>
  </si>
  <si>
    <t>AID &amp; Grants</t>
  </si>
  <si>
    <t>Non-Tax Revenue</t>
  </si>
  <si>
    <t>Tax Revenue</t>
  </si>
  <si>
    <t>STATUTORY REVENUE</t>
  </si>
  <si>
    <t>REVENUE</t>
  </si>
  <si>
    <t>Variance on Final Budget in ( % )</t>
  </si>
  <si>
    <t>Supplementary Budget 2017</t>
  </si>
  <si>
    <t>Initial/ Original Budget 2017</t>
  </si>
  <si>
    <t>Net Cash Flow from all Activities</t>
  </si>
  <si>
    <t>Net Cash Flow from Investing Activites</t>
  </si>
  <si>
    <t>Investment in Private Companies</t>
  </si>
  <si>
    <t>Purchase/ Construction of Assets-Inv. Property</t>
  </si>
  <si>
    <t>Purchase/ Construction of Assets-PPE</t>
  </si>
  <si>
    <t>CASH FLOW FROM INVESTING ACTIVITIES</t>
  </si>
  <si>
    <t>Net Cash Inflow/(Outflow) From Operating Activities*</t>
  </si>
  <si>
    <t>Total Outflow from Operating Activities</t>
  </si>
  <si>
    <t>Social Benefit</t>
  </si>
  <si>
    <t>Overheads (Payment to Consultants, Suppliers etc)</t>
  </si>
  <si>
    <t>Salary &amp; Wages</t>
  </si>
  <si>
    <t>Outflows</t>
  </si>
  <si>
    <t>Total Inflow from Operating Activities</t>
  </si>
  <si>
    <t>Aid &amp; Grants</t>
  </si>
  <si>
    <t>Non Tax Revenues</t>
  </si>
  <si>
    <t>Inflows</t>
  </si>
  <si>
    <t>CASH FLOWS FROM OPERATING ACTIVITIES</t>
  </si>
  <si>
    <t>WIP</t>
  </si>
  <si>
    <t>Capital Grants</t>
  </si>
  <si>
    <t>Investment Income</t>
  </si>
  <si>
    <t>Expenditure Recovery</t>
  </si>
  <si>
    <t>Impairment Charges</t>
  </si>
  <si>
    <t>Transfer to Other Government Entities</t>
  </si>
  <si>
    <t>Non-Operating Activities</t>
  </si>
  <si>
    <t>Net Surplus/(deficit) from non-operating Activities</t>
  </si>
  <si>
    <t xml:space="preserve">Surplus/(Deficit) from Operating Activities </t>
  </si>
  <si>
    <t>Purchase/Construction of Asset</t>
  </si>
  <si>
    <t>Minority intrest Share of Surplus/(Deficit)</t>
  </si>
  <si>
    <t>Transfer from other Government Entities</t>
  </si>
  <si>
    <t>Transfer to  other Government Entities</t>
  </si>
  <si>
    <t>INFLOW</t>
  </si>
  <si>
    <t>OUTFLOW</t>
  </si>
  <si>
    <t>Purchase of Intangible Assets</t>
  </si>
  <si>
    <t>Acquisation of Investment</t>
  </si>
  <si>
    <t>Total Outflow</t>
  </si>
  <si>
    <t>Proceeds from Sale of PPE</t>
  </si>
  <si>
    <t>Proceeds from Sale of Investmet Property</t>
  </si>
  <si>
    <t>Proceeds from Sales of Intangible Assets</t>
  </si>
  <si>
    <t>Proceeds from Sale of Investment</t>
  </si>
  <si>
    <t>Divident Received</t>
  </si>
  <si>
    <t>Total Inflow</t>
  </si>
  <si>
    <t>Total Non-Current Liabilities</t>
  </si>
  <si>
    <t>Loan</t>
  </si>
  <si>
    <t>Allowance</t>
  </si>
  <si>
    <t>CASH FLOW FROM FINANCING ACTIVITIES</t>
  </si>
  <si>
    <t>Capital Grant Received</t>
  </si>
  <si>
    <t>Proceeds From Borrowing</t>
  </si>
  <si>
    <t>TOTAL INFLOW</t>
  </si>
  <si>
    <t>TOTAL OUTFLOW</t>
  </si>
  <si>
    <t>Distribution of Surplus/Dividends Paid</t>
  </si>
  <si>
    <t>Net Cash Flow from Financing Activites</t>
  </si>
  <si>
    <t>Repayment of Borrowing</t>
  </si>
  <si>
    <t>Statutory Revenue (JAAC)</t>
  </si>
  <si>
    <t>Biological  Assets</t>
  </si>
  <si>
    <t>Refunded Revenue</t>
  </si>
  <si>
    <t>Revenue Written off</t>
  </si>
  <si>
    <t>KEY</t>
  </si>
  <si>
    <t>STATUTORY ALLOCATION</t>
  </si>
  <si>
    <t>INDEPENDENT REVENUE</t>
  </si>
  <si>
    <t>PERSONNEL</t>
  </si>
  <si>
    <t>OVERHEAD COST</t>
  </si>
  <si>
    <t>SOCIAL BENEFIT</t>
  </si>
  <si>
    <t>SOCIAL CONTRIBUTION</t>
  </si>
  <si>
    <t>ALLOWANCE</t>
  </si>
  <si>
    <t>Refund</t>
  </si>
  <si>
    <t xml:space="preserve">Refund </t>
  </si>
  <si>
    <t>S/N</t>
  </si>
  <si>
    <t>PROPOSED</t>
  </si>
  <si>
    <t>PAID</t>
  </si>
  <si>
    <t>DIFFERENCE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</si>
  <si>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</si>
  <si>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</si>
  <si>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</si>
  <si>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</si>
  <si>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</si>
  <si>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</si>
  <si>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</si>
  <si>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</si>
  <si>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</si>
  <si>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</si>
  <si>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</si>
  <si>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</si>
  <si>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Details </t>
  </si>
  <si>
    <t>Note</t>
  </si>
  <si>
    <r>
      <t>JAN (</t>
    </r>
    <r>
      <rPr>
        <b/>
        <strike/>
        <sz val="14"/>
        <color theme="1"/>
        <rFont val="Arial Narrow"/>
        <family val="2"/>
      </rPr>
      <t>N</t>
    </r>
    <r>
      <rPr>
        <b/>
        <sz val="14"/>
        <color theme="1"/>
        <rFont val="Arial Narrow"/>
        <family val="2"/>
      </rPr>
      <t>)</t>
    </r>
  </si>
  <si>
    <t>FEB   (N)</t>
  </si>
  <si>
    <t>MARCH  (N)</t>
  </si>
  <si>
    <t>APRIL   (N)</t>
  </si>
  <si>
    <t>MAY   (N)</t>
  </si>
  <si>
    <t>JUNE   (N)</t>
  </si>
  <si>
    <t>JULY   (N)</t>
  </si>
  <si>
    <t>AUG   (N)</t>
  </si>
  <si>
    <t>SEPT   (N)</t>
  </si>
  <si>
    <t>OCT   (N)</t>
  </si>
  <si>
    <t>NOV   (N)</t>
  </si>
  <si>
    <t>DEC   (N)</t>
  </si>
  <si>
    <t>TOTAL   (N)</t>
  </si>
  <si>
    <t>SALARY &amp; WAGES</t>
  </si>
  <si>
    <t>OVERHEAD</t>
  </si>
  <si>
    <t>PPE</t>
  </si>
  <si>
    <t>Increase/(Decrease)  Not Recognised in Receivable/Payable</t>
  </si>
  <si>
    <t>Total</t>
  </si>
  <si>
    <t>Value of 1km Rd before Asphat Overlay</t>
  </si>
  <si>
    <t>21A</t>
  </si>
  <si>
    <t>21B</t>
  </si>
  <si>
    <t>22A</t>
  </si>
  <si>
    <t>29A</t>
  </si>
  <si>
    <t>Pay Choice</t>
  </si>
  <si>
    <t>Extra ordinary Item - Covid-19</t>
  </si>
  <si>
    <t>32A</t>
  </si>
  <si>
    <t>NIBSS</t>
  </si>
  <si>
    <t>28A</t>
  </si>
  <si>
    <t>Transfer from Other Government Entities</t>
  </si>
  <si>
    <t>Pay choice</t>
  </si>
  <si>
    <t xml:space="preserve">Independent Rev. (State) </t>
  </si>
  <si>
    <t>Nibss</t>
  </si>
  <si>
    <t>Interest on Loan</t>
  </si>
  <si>
    <t>29b</t>
  </si>
  <si>
    <t>29B</t>
  </si>
  <si>
    <t>Note on Revenue</t>
  </si>
  <si>
    <t>Net Non-Tax Revenue</t>
  </si>
  <si>
    <t>Revaluation Gain/Loss</t>
  </si>
  <si>
    <t>AKOKO SOUTH WEST,  LOCAL GOVERNMENT, OKA-AKOKO.</t>
  </si>
  <si>
    <t>AKOKO SOUTH WEST LOCAL GOVERNMENT,OKA-AKOKO</t>
  </si>
  <si>
    <t>Dependent Revenue (JAAC)</t>
  </si>
  <si>
    <t>46A</t>
  </si>
  <si>
    <t>Ind. Revenue (Tax Revenue)</t>
  </si>
  <si>
    <t>Ind. Revenue (Non-Tax)</t>
  </si>
  <si>
    <t>Ind.Revenue (State)</t>
  </si>
  <si>
    <t>48A</t>
  </si>
  <si>
    <t>AKOKO SOUTH WEST  LOCAL GOVERNMENT,OKA-AKOKO</t>
  </si>
  <si>
    <r>
      <t>JAN (</t>
    </r>
    <r>
      <rPr>
        <b/>
        <strike/>
        <sz val="12"/>
        <color theme="1"/>
        <rFont val="Arial Narrow"/>
        <family val="2"/>
      </rPr>
      <t>N</t>
    </r>
    <r>
      <rPr>
        <b/>
        <sz val="12"/>
        <color theme="1"/>
        <rFont val="Arial Narrow"/>
        <family val="2"/>
      </rPr>
      <t>)</t>
    </r>
  </si>
  <si>
    <t>54A</t>
  </si>
  <si>
    <t>STATIONERIES</t>
  </si>
  <si>
    <t>TRANSFER TO OTHER GOVT. ENTITIES</t>
  </si>
  <si>
    <t>LOAN REYPAYMENT</t>
  </si>
  <si>
    <t>Interest on Loan Repayment</t>
  </si>
  <si>
    <t>79A</t>
  </si>
  <si>
    <t>Extra Ordinary Items  COVID '19</t>
  </si>
  <si>
    <t>Extra Ordinary Items COVID'19</t>
  </si>
  <si>
    <t>Assets Disposal</t>
  </si>
  <si>
    <t>Statement of Financial Position For the Year Ended 31st December, 2022</t>
  </si>
  <si>
    <t>Statement of Financial Performance  for the Year Ended 31st December,2022</t>
  </si>
  <si>
    <t>Accumulated Surplus/(deficit)  01/01/2022</t>
  </si>
  <si>
    <t>Accumulated Surplus/(deficit)  31/12/2022</t>
  </si>
  <si>
    <t>Statement of Cash Flow for the Year Ended 31st December, 2022</t>
  </si>
  <si>
    <t>Cash &amp; Its Equivalent as at 1/1/2022</t>
  </si>
  <si>
    <t>Cash &amp; Its Equivalent as at 31/12/2022</t>
  </si>
  <si>
    <t>POSITION OF REVENUE CASH ANALYSIS FOR THE PERIOD JANUARY TO DECEMBER, 2022</t>
  </si>
  <si>
    <t>POSITION OF EXPENDITURE CASH ANALYSIS FOR THE PERIOD  JANUARY TO DECEMBER, 2022</t>
  </si>
  <si>
    <t>Statement of Comparism of Budget And Actual  for the Year Ended 31st December,2022</t>
  </si>
  <si>
    <t>Final Budget 2022</t>
  </si>
  <si>
    <t>STATEMENT OF CHANGE IN NET ASSET/ EQUITY FOR THE YEAR 2022</t>
  </si>
  <si>
    <t>Bal. B/F (01/01/2022)</t>
  </si>
  <si>
    <t>Balance as at (31/12/2022</t>
  </si>
  <si>
    <t>Accumulated Surplus as at 31/12/2022</t>
  </si>
  <si>
    <t>Total:New Balance for 2022</t>
  </si>
  <si>
    <t>POSITION OF SALARY / WAGES AND GRANT VARIANCES FOR THE YEAR 2022</t>
  </si>
  <si>
    <t xml:space="preserve">                    TRIAL BALANCE AS AT 31/12/2022</t>
  </si>
  <si>
    <t>ADJUSTED TRIAL BALANCE AS AT 31/12/2022</t>
  </si>
  <si>
    <t>Written off  in Receivable/Payable</t>
  </si>
  <si>
    <t>Payable Written off to Reserves</t>
  </si>
  <si>
    <t>RESERVES</t>
  </si>
  <si>
    <t>ACCOUNTANT ANALYSIS, 2022</t>
  </si>
  <si>
    <t>DEGREE</t>
  </si>
  <si>
    <t>CAPITAL GRANT  RECEIVED</t>
  </si>
  <si>
    <t>TRANSFER TO OTHER  GOVT. ENTITIES</t>
  </si>
  <si>
    <t>TOTAL RECURRENT EXPENDITURE</t>
  </si>
  <si>
    <t>TOTAL CAPITAL EXPENDITURE</t>
  </si>
  <si>
    <t>AKOKO  SOUTH WEST LOCAL GOVERNMENT</t>
  </si>
  <si>
    <t>AKOKO SOUTH WEST LOCAL GOVERNMENT</t>
  </si>
  <si>
    <t>AKOKO  SOUTH WEST  LOCAL GOVERNMENT</t>
  </si>
  <si>
    <t>PROCEED FROM SALE OF PPE</t>
  </si>
  <si>
    <t>AKOKO SOUTH WEST LOCAL GOVERNMENT, OKA-AKOKO</t>
  </si>
  <si>
    <t>POSITION OF CASH TRANSFER TO OTHER ENTITIES FOR THE YEAR ENDED  31ST DEC.,2022</t>
  </si>
  <si>
    <t>SUBEB</t>
  </si>
  <si>
    <t>PENSION ALLOWANCE</t>
  </si>
  <si>
    <t>LGSC</t>
  </si>
  <si>
    <t>TRADITIONAL RULER</t>
  </si>
  <si>
    <t>LG. PENSION BOARD R.G</t>
  </si>
  <si>
    <t>GRATUITY</t>
  </si>
  <si>
    <t>LOANS BOARD</t>
  </si>
  <si>
    <t>MIN. OF L.G &amp; CH. AFFAIRS</t>
  </si>
  <si>
    <t>PHC BOARD</t>
  </si>
  <si>
    <t>AUDITOR-GEN FOR L.G</t>
  </si>
  <si>
    <t>₦'000</t>
  </si>
  <si>
    <r>
      <t>(</t>
    </r>
    <r>
      <rPr>
        <b/>
        <strike/>
        <sz val="14"/>
        <color theme="1"/>
        <rFont val="Century Gothic"/>
        <family val="2"/>
      </rPr>
      <t>N</t>
    </r>
    <r>
      <rPr>
        <b/>
        <sz val="14"/>
        <color theme="1"/>
        <rFont val="Century Gothic"/>
        <family val="2"/>
      </rPr>
      <t>)</t>
    </r>
  </si>
  <si>
    <r>
      <t xml:space="preserve"> Non-Tax Revenue</t>
    </r>
    <r>
      <rPr>
        <b/>
        <sz val="11"/>
        <color theme="1"/>
        <rFont val="Arial Narrow"/>
        <family val="2"/>
      </rPr>
      <t xml:space="preserve"> (Net)</t>
    </r>
  </si>
  <si>
    <r>
      <t>AMOUNT(</t>
    </r>
    <r>
      <rPr>
        <b/>
        <strike/>
        <sz val="12"/>
        <color theme="1"/>
        <rFont val="Arial Narrow"/>
        <family val="2"/>
      </rPr>
      <t>N</t>
    </r>
    <r>
      <rPr>
        <b/>
        <sz val="12"/>
        <color theme="1"/>
        <rFont val="Arial Narrow"/>
        <family val="2"/>
      </rPr>
      <t>)</t>
    </r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</si>
</sst>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sz val="2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  <font>
      <b/>
      <strike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sz val="10"/>
      <color theme="1"/>
      <name val="Book Antiqua"/>
      <family val="1"/>
    </font>
    <font>
      <sz val="11"/>
      <color theme="1"/>
      <name val="Book Antiqua"/>
      <family val="1"/>
    </font>
    <font>
      <sz val="13"/>
      <color theme="1"/>
      <name val="Calibri"/>
      <family val="2"/>
      <scheme val="minor"/>
    </font>
    <font>
      <b/>
      <strike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b/>
      <u/>
      <sz val="12"/>
      <color theme="1"/>
      <name val="Century Gothic"/>
      <family val="2"/>
    </font>
    <font>
      <u/>
      <sz val="11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b/>
      <u/>
      <sz val="14"/>
      <color theme="1"/>
      <name val="Century Gothic"/>
      <family val="2"/>
    </font>
    <font>
      <sz val="14"/>
      <color theme="1"/>
      <name val="Century Gothic"/>
      <family val="2"/>
    </font>
    <font>
      <b/>
      <sz val="12"/>
      <name val="Century Gothic"/>
      <family val="2"/>
    </font>
    <font>
      <b/>
      <sz val="16"/>
      <color theme="1"/>
      <name val="Century Gothic"/>
      <family val="2"/>
    </font>
    <font>
      <sz val="16"/>
      <color theme="1"/>
      <name val="Century Gothic"/>
      <family val="2"/>
    </font>
    <font>
      <b/>
      <sz val="14"/>
      <color theme="1"/>
      <name val="Century Gothic"/>
      <family val="2"/>
    </font>
    <font>
      <u/>
      <sz val="12"/>
      <color theme="1"/>
      <name val="Century Gothic"/>
      <family val="2"/>
    </font>
    <font>
      <u val="singleAccounting"/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1"/>
      <color theme="1"/>
      <name val="Century Gothic"/>
      <family val="2"/>
    </font>
    <font>
      <b/>
      <sz val="13"/>
      <color theme="1"/>
      <name val="Century Gothic"/>
      <family val="2"/>
    </font>
    <font>
      <sz val="13"/>
      <color theme="1"/>
      <name val="Century Gothic"/>
      <family val="2"/>
    </font>
    <font>
      <sz val="12"/>
      <name val="Century Gothic"/>
      <family val="2"/>
    </font>
    <font>
      <b/>
      <strike/>
      <sz val="14"/>
      <color theme="1"/>
      <name val="Century Gothic"/>
      <family val="2"/>
    </font>
    <font>
      <b/>
      <u/>
      <sz val="16"/>
      <color theme="1"/>
      <name val="Century Gothic"/>
      <family val="2"/>
    </font>
    <font>
      <b/>
      <sz val="10"/>
      <color theme="1"/>
      <name val="Arial Narrow"/>
      <family val="2"/>
    </font>
    <font>
      <sz val="13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2">
    <xf numFmtId="0" fontId="0" fillId="0" borderId="0" xfId="0"/>
    <xf numFmtId="0" fontId="2" fillId="0" borderId="0" xfId="0" applyFont="1"/>
    <xf numFmtId="0" fontId="0" fillId="0" borderId="0" xfId="0" applyBorder="1"/>
    <xf numFmtId="0" fontId="4" fillId="0" borderId="0" xfId="0" applyFont="1"/>
    <xf numFmtId="0" fontId="8" fillId="0" borderId="1" xfId="0" applyFont="1" applyBorder="1"/>
    <xf numFmtId="0" fontId="4" fillId="0" borderId="1" xfId="0" applyFont="1" applyBorder="1"/>
    <xf numFmtId="0" fontId="6" fillId="0" borderId="0" xfId="0" applyFont="1" applyBorder="1" applyAlignment="1"/>
    <xf numFmtId="165" fontId="0" fillId="0" borderId="0" xfId="0" applyNumberFormat="1"/>
    <xf numFmtId="0" fontId="10" fillId="0" borderId="0" xfId="0" applyFont="1"/>
    <xf numFmtId="43" fontId="3" fillId="0" borderId="0" xfId="2" applyFont="1"/>
    <xf numFmtId="0" fontId="10" fillId="0" borderId="0" xfId="0" applyFont="1" applyFill="1"/>
    <xf numFmtId="3" fontId="0" fillId="0" borderId="0" xfId="0" applyNumberFormat="1"/>
    <xf numFmtId="0" fontId="12" fillId="0" borderId="0" xfId="0" applyFont="1" applyFill="1"/>
    <xf numFmtId="43" fontId="4" fillId="0" borderId="0" xfId="2" applyFont="1"/>
    <xf numFmtId="43" fontId="13" fillId="0" borderId="0" xfId="2" applyFont="1"/>
    <xf numFmtId="0" fontId="14" fillId="0" borderId="0" xfId="0" applyFont="1"/>
    <xf numFmtId="0" fontId="14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1" fillId="0" borderId="0" xfId="0" applyFont="1" applyFill="1" applyAlignment="1">
      <alignment horizontal="left"/>
    </xf>
    <xf numFmtId="0" fontId="4" fillId="0" borderId="1" xfId="0" applyFont="1" applyBorder="1" applyAlignment="1">
      <alignment horizontal="center"/>
    </xf>
    <xf numFmtId="164" fontId="10" fillId="0" borderId="0" xfId="1" applyFont="1"/>
    <xf numFmtId="0" fontId="7" fillId="0" borderId="1" xfId="0" applyFont="1" applyBorder="1" applyAlignment="1">
      <alignment horizontal="left"/>
    </xf>
    <xf numFmtId="164" fontId="0" fillId="0" borderId="0" xfId="1" applyFont="1"/>
    <xf numFmtId="0" fontId="4" fillId="0" borderId="0" xfId="0" applyFont="1" applyBorder="1" applyAlignment="1">
      <alignment horizontal="center"/>
    </xf>
    <xf numFmtId="164" fontId="4" fillId="0" borderId="0" xfId="2" applyNumberFormat="1" applyFont="1" applyBorder="1" applyAlignment="1">
      <alignment horizontal="left"/>
    </xf>
    <xf numFmtId="164" fontId="4" fillId="0" borderId="0" xfId="2" applyNumberFormat="1" applyFont="1" applyBorder="1"/>
    <xf numFmtId="0" fontId="4" fillId="0" borderId="0" xfId="0" applyFont="1" applyBorder="1"/>
    <xf numFmtId="4" fontId="4" fillId="0" borderId="0" xfId="2" applyNumberFormat="1" applyFont="1" applyBorder="1" applyAlignment="1">
      <alignment horizontal="right"/>
    </xf>
    <xf numFmtId="4" fontId="4" fillId="0" borderId="0" xfId="0" applyNumberFormat="1" applyFont="1" applyBorder="1"/>
    <xf numFmtId="43" fontId="0" fillId="0" borderId="0" xfId="2" applyFont="1" applyBorder="1"/>
    <xf numFmtId="0" fontId="4" fillId="0" borderId="0" xfId="0" applyFont="1" applyFill="1" applyBorder="1" applyAlignment="1">
      <alignment horizontal="center"/>
    </xf>
    <xf numFmtId="43" fontId="0" fillId="0" borderId="0" xfId="0" applyNumberFormat="1"/>
    <xf numFmtId="43" fontId="10" fillId="0" borderId="0" xfId="0" applyNumberFormat="1" applyFont="1"/>
    <xf numFmtId="43" fontId="2" fillId="0" borderId="0" xfId="0" applyNumberFormat="1" applyFont="1"/>
    <xf numFmtId="164" fontId="0" fillId="0" borderId="0" xfId="0" applyNumberFormat="1"/>
    <xf numFmtId="43" fontId="4" fillId="0" borderId="0" xfId="0" applyNumberFormat="1" applyFont="1"/>
    <xf numFmtId="164" fontId="4" fillId="0" borderId="0" xfId="1" applyFont="1"/>
    <xf numFmtId="0" fontId="4" fillId="0" borderId="1" xfId="0" applyFont="1" applyFill="1" applyBorder="1"/>
    <xf numFmtId="165" fontId="4" fillId="0" borderId="0" xfId="0" applyNumberFormat="1" applyFont="1"/>
    <xf numFmtId="43" fontId="5" fillId="0" borderId="0" xfId="2" applyFont="1"/>
    <xf numFmtId="0" fontId="4" fillId="0" borderId="1" xfId="0" applyFont="1" applyBorder="1" applyAlignment="1">
      <alignment horizontal="right"/>
    </xf>
    <xf numFmtId="0" fontId="4" fillId="2" borderId="0" xfId="0" applyFont="1" applyFill="1" applyBorder="1"/>
    <xf numFmtId="0" fontId="8" fillId="0" borderId="0" xfId="0" applyFont="1"/>
    <xf numFmtId="0" fontId="19" fillId="0" borderId="1" xfId="0" applyFont="1" applyBorder="1" applyAlignment="1">
      <alignment horizontal="center"/>
    </xf>
    <xf numFmtId="0" fontId="21" fillId="0" borderId="0" xfId="0" applyFont="1"/>
    <xf numFmtId="0" fontId="22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5" fillId="0" borderId="0" xfId="0" applyFont="1"/>
    <xf numFmtId="164" fontId="4" fillId="0" borderId="0" xfId="1" applyFont="1" applyBorder="1" applyAlignment="1">
      <alignment horizontal="center"/>
    </xf>
    <xf numFmtId="43" fontId="4" fillId="0" borderId="0" xfId="0" applyNumberFormat="1" applyFont="1" applyBorder="1" applyAlignment="1">
      <alignment horizontal="center"/>
    </xf>
    <xf numFmtId="164" fontId="4" fillId="0" borderId="0" xfId="0" applyNumberFormat="1" applyFont="1"/>
    <xf numFmtId="0" fontId="24" fillId="0" borderId="0" xfId="0" applyFont="1" applyBorder="1" applyAlignment="1"/>
    <xf numFmtId="164" fontId="4" fillId="0" borderId="0" xfId="0" applyNumberFormat="1" applyFont="1" applyBorder="1"/>
    <xf numFmtId="43" fontId="4" fillId="0" borderId="1" xfId="0" applyNumberFormat="1" applyFont="1" applyBorder="1"/>
    <xf numFmtId="0" fontId="25" fillId="0" borderId="0" xfId="0" applyFont="1"/>
    <xf numFmtId="0" fontId="25" fillId="0" borderId="0" xfId="0" applyFont="1" applyAlignment="1">
      <alignment horizontal="center"/>
    </xf>
    <xf numFmtId="0" fontId="26" fillId="0" borderId="0" xfId="0" applyFont="1" applyAlignment="1"/>
    <xf numFmtId="0" fontId="26" fillId="0" borderId="0" xfId="0" applyFont="1" applyBorder="1"/>
    <xf numFmtId="164" fontId="27" fillId="0" borderId="1" xfId="2" applyNumberFormat="1" applyFont="1" applyBorder="1"/>
    <xf numFmtId="164" fontId="4" fillId="0" borderId="0" xfId="1" applyFont="1" applyBorder="1"/>
    <xf numFmtId="164" fontId="27" fillId="0" borderId="0" xfId="2" applyNumberFormat="1" applyFont="1" applyBorder="1" applyAlignment="1">
      <alignment horizontal="left"/>
    </xf>
    <xf numFmtId="4" fontId="27" fillId="0" borderId="0" xfId="2" applyNumberFormat="1" applyFont="1" applyBorder="1" applyAlignment="1">
      <alignment horizontal="right"/>
    </xf>
    <xf numFmtId="164" fontId="27" fillId="0" borderId="0" xfId="2" applyNumberFormat="1" applyFont="1" applyBorder="1"/>
    <xf numFmtId="164" fontId="5" fillId="0" borderId="0" xfId="2" applyNumberFormat="1" applyFont="1" applyBorder="1" applyAlignment="1">
      <alignment horizontal="left"/>
    </xf>
    <xf numFmtId="164" fontId="4" fillId="0" borderId="1" xfId="2" applyNumberFormat="1" applyFont="1" applyBorder="1"/>
    <xf numFmtId="164" fontId="4" fillId="0" borderId="1" xfId="0" applyNumberFormat="1" applyFont="1" applyBorder="1"/>
    <xf numFmtId="0" fontId="20" fillId="0" borderId="0" xfId="0" applyFont="1"/>
    <xf numFmtId="0" fontId="19" fillId="0" borderId="3" xfId="0" applyFont="1" applyBorder="1"/>
    <xf numFmtId="4" fontId="22" fillId="0" borderId="1" xfId="0" applyNumberFormat="1" applyFont="1" applyBorder="1" applyAlignment="1">
      <alignment horizontal="right"/>
    </xf>
    <xf numFmtId="0" fontId="19" fillId="0" borderId="1" xfId="0" applyFont="1" applyBorder="1" applyAlignment="1">
      <alignment wrapText="1"/>
    </xf>
    <xf numFmtId="0" fontId="15" fillId="0" borderId="1" xfId="0" applyFont="1" applyBorder="1"/>
    <xf numFmtId="0" fontId="15" fillId="0" borderId="3" xfId="0" applyFont="1" applyBorder="1"/>
    <xf numFmtId="0" fontId="17" fillId="2" borderId="1" xfId="0" applyFont="1" applyFill="1" applyBorder="1"/>
    <xf numFmtId="0" fontId="17" fillId="2" borderId="10" xfId="0" applyFont="1" applyFill="1" applyBorder="1"/>
    <xf numFmtId="43" fontId="22" fillId="0" borderId="1" xfId="2" applyFont="1" applyBorder="1" applyAlignment="1"/>
    <xf numFmtId="0" fontId="22" fillId="0" borderId="6" xfId="0" applyFont="1" applyBorder="1"/>
    <xf numFmtId="43" fontId="22" fillId="0" borderId="1" xfId="0" applyNumberFormat="1" applyFont="1" applyBorder="1" applyAlignment="1">
      <alignment horizontal="left"/>
    </xf>
    <xf numFmtId="0" fontId="24" fillId="0" borderId="0" xfId="0" applyFont="1"/>
    <xf numFmtId="0" fontId="16" fillId="0" borderId="0" xfId="0" applyFont="1"/>
    <xf numFmtId="0" fontId="19" fillId="0" borderId="1" xfId="0" applyFont="1" applyBorder="1"/>
    <xf numFmtId="0" fontId="15" fillId="0" borderId="1" xfId="0" applyFont="1" applyBorder="1" applyAlignment="1">
      <alignment horizontal="left" wrapText="1"/>
    </xf>
    <xf numFmtId="4" fontId="30" fillId="0" borderId="1" xfId="0" applyNumberFormat="1" applyFont="1" applyBorder="1"/>
    <xf numFmtId="4" fontId="30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left"/>
    </xf>
    <xf numFmtId="164" fontId="30" fillId="0" borderId="1" xfId="1" applyFont="1" applyBorder="1"/>
    <xf numFmtId="0" fontId="19" fillId="0" borderId="3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19" fillId="0" borderId="6" xfId="0" applyFont="1" applyBorder="1" applyAlignment="1">
      <alignment horizontal="left"/>
    </xf>
    <xf numFmtId="43" fontId="30" fillId="0" borderId="6" xfId="2" applyFont="1" applyBorder="1"/>
    <xf numFmtId="4" fontId="30" fillId="0" borderId="6" xfId="0" applyNumberFormat="1" applyFont="1" applyBorder="1"/>
    <xf numFmtId="0" fontId="8" fillId="0" borderId="0" xfId="0" applyFont="1" applyBorder="1" applyAlignment="1">
      <alignment horizontal="center"/>
    </xf>
    <xf numFmtId="4" fontId="29" fillId="0" borderId="11" xfId="0" applyNumberFormat="1" applyFont="1" applyFill="1" applyBorder="1"/>
    <xf numFmtId="4" fontId="29" fillId="0" borderId="0" xfId="0" applyNumberFormat="1" applyFont="1" applyBorder="1"/>
    <xf numFmtId="4" fontId="0" fillId="0" borderId="0" xfId="0" applyNumberFormat="1"/>
    <xf numFmtId="0" fontId="8" fillId="0" borderId="0" xfId="0" applyFont="1" applyBorder="1" applyAlignment="1"/>
    <xf numFmtId="164" fontId="0" fillId="0" borderId="0" xfId="1" applyFont="1" applyBorder="1"/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164" fontId="19" fillId="0" borderId="0" xfId="1" applyFont="1" applyBorder="1"/>
    <xf numFmtId="0" fontId="4" fillId="0" borderId="0" xfId="0" applyFont="1" applyBorder="1" applyAlignment="1"/>
    <xf numFmtId="164" fontId="0" fillId="0" borderId="0" xfId="0" applyNumberFormat="1" applyFont="1" applyBorder="1" applyAlignment="1"/>
    <xf numFmtId="43" fontId="19" fillId="0" borderId="0" xfId="1" applyNumberFormat="1" applyFont="1" applyBorder="1"/>
    <xf numFmtId="0" fontId="22" fillId="0" borderId="0" xfId="0" applyFont="1" applyBorder="1"/>
    <xf numFmtId="0" fontId="19" fillId="0" borderId="0" xfId="0" applyFont="1" applyBorder="1"/>
    <xf numFmtId="0" fontId="18" fillId="0" borderId="0" xfId="0" applyFont="1" applyBorder="1" applyAlignment="1"/>
    <xf numFmtId="0" fontId="21" fillId="0" borderId="0" xfId="0" applyFont="1" applyBorder="1"/>
    <xf numFmtId="0" fontId="16" fillId="0" borderId="0" xfId="0" applyFont="1" applyBorder="1" applyAlignment="1">
      <alignment horizontal="center"/>
    </xf>
    <xf numFmtId="164" fontId="16" fillId="0" borderId="0" xfId="1" applyFont="1" applyBorder="1"/>
    <xf numFmtId="0" fontId="4" fillId="0" borderId="0" xfId="0" applyFont="1" applyFill="1" applyBorder="1"/>
    <xf numFmtId="164" fontId="5" fillId="0" borderId="0" xfId="1" applyFont="1" applyBorder="1"/>
    <xf numFmtId="164" fontId="18" fillId="0" borderId="0" xfId="1" applyFont="1" applyBorder="1"/>
    <xf numFmtId="164" fontId="0" fillId="0" borderId="0" xfId="1" applyFont="1" applyFill="1" applyBorder="1"/>
    <xf numFmtId="0" fontId="5" fillId="0" borderId="0" xfId="0" applyFont="1" applyBorder="1" applyAlignment="1"/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/>
    <xf numFmtId="164" fontId="29" fillId="0" borderId="0" xfId="1" applyFont="1" applyBorder="1"/>
    <xf numFmtId="164" fontId="27" fillId="0" borderId="1" xfId="1" applyFont="1" applyBorder="1" applyAlignment="1">
      <alignment horizontal="center"/>
    </xf>
    <xf numFmtId="164" fontId="16" fillId="0" borderId="0" xfId="1" applyFont="1" applyFill="1" applyBorder="1" applyAlignment="1">
      <alignment horizontal="left"/>
    </xf>
    <xf numFmtId="164" fontId="16" fillId="0" borderId="11" xfId="1" applyFont="1" applyFill="1" applyBorder="1" applyAlignment="1">
      <alignment horizontal="left"/>
    </xf>
    <xf numFmtId="164" fontId="29" fillId="0" borderId="11" xfId="1" applyFont="1" applyFill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/>
    <xf numFmtId="164" fontId="10" fillId="0" borderId="0" xfId="2" applyNumberFormat="1" applyFont="1" applyBorder="1" applyAlignment="1"/>
    <xf numFmtId="43" fontId="10" fillId="0" borderId="0" xfId="2" applyNumberFormat="1" applyFont="1" applyBorder="1" applyAlignment="1"/>
    <xf numFmtId="164" fontId="3" fillId="0" borderId="0" xfId="2" applyNumberFormat="1" applyFont="1" applyBorder="1" applyAlignment="1"/>
    <xf numFmtId="43" fontId="10" fillId="0" borderId="1" xfId="2" applyNumberFormat="1" applyFont="1" applyBorder="1" applyAlignment="1"/>
    <xf numFmtId="0" fontId="31" fillId="0" borderId="1" xfId="0" applyFont="1" applyBorder="1"/>
    <xf numFmtId="0" fontId="17" fillId="2" borderId="13" xfId="0" applyFont="1" applyFill="1" applyBorder="1"/>
    <xf numFmtId="164" fontId="32" fillId="0" borderId="1" xfId="2" applyNumberFormat="1" applyFont="1" applyBorder="1" applyAlignment="1">
      <alignment horizontal="left"/>
    </xf>
    <xf numFmtId="164" fontId="32" fillId="0" borderId="1" xfId="2" applyNumberFormat="1" applyFont="1" applyBorder="1"/>
    <xf numFmtId="4" fontId="32" fillId="0" borderId="1" xfId="0" applyNumberFormat="1" applyFont="1" applyBorder="1"/>
    <xf numFmtId="164" fontId="32" fillId="0" borderId="3" xfId="2" applyNumberFormat="1" applyFont="1" applyBorder="1"/>
    <xf numFmtId="4" fontId="32" fillId="0" borderId="3" xfId="0" applyNumberFormat="1" applyFont="1" applyBorder="1"/>
    <xf numFmtId="3" fontId="32" fillId="0" borderId="3" xfId="0" applyNumberFormat="1" applyFont="1" applyBorder="1"/>
    <xf numFmtId="0" fontId="32" fillId="0" borderId="3" xfId="0" applyFont="1" applyBorder="1"/>
    <xf numFmtId="43" fontId="32" fillId="0" borderId="1" xfId="2" applyFont="1" applyBorder="1"/>
    <xf numFmtId="0" fontId="32" fillId="0" borderId="1" xfId="0" applyFont="1" applyBorder="1"/>
    <xf numFmtId="3" fontId="32" fillId="0" borderId="1" xfId="0" applyNumberFormat="1" applyFont="1" applyBorder="1"/>
    <xf numFmtId="164" fontId="19" fillId="0" borderId="1" xfId="1" applyFont="1" applyBorder="1" applyAlignment="1">
      <alignment horizontal="left"/>
    </xf>
    <xf numFmtId="164" fontId="31" fillId="0" borderId="0" xfId="1" applyFont="1"/>
    <xf numFmtId="43" fontId="31" fillId="0" borderId="1" xfId="1" applyNumberFormat="1" applyFont="1" applyBorder="1"/>
    <xf numFmtId="164" fontId="31" fillId="0" borderId="1" xfId="2" applyNumberFormat="1" applyFont="1" applyBorder="1"/>
    <xf numFmtId="164" fontId="31" fillId="0" borderId="0" xfId="2" applyNumberFormat="1" applyFont="1" applyBorder="1"/>
    <xf numFmtId="164" fontId="31" fillId="0" borderId="1" xfId="2" applyNumberFormat="1" applyFont="1" applyBorder="1" applyAlignment="1">
      <alignment horizontal="left"/>
    </xf>
    <xf numFmtId="164" fontId="31" fillId="0" borderId="1" xfId="1" applyFont="1" applyBorder="1"/>
    <xf numFmtId="43" fontId="31" fillId="0" borderId="1" xfId="0" applyNumberFormat="1" applyFont="1" applyBorder="1" applyAlignment="1">
      <alignment horizontal="center"/>
    </xf>
    <xf numFmtId="4" fontId="31" fillId="0" borderId="1" xfId="2" applyNumberFormat="1" applyFont="1" applyBorder="1" applyAlignment="1">
      <alignment horizontal="right"/>
    </xf>
    <xf numFmtId="164" fontId="32" fillId="0" borderId="0" xfId="2" applyNumberFormat="1" applyFont="1" applyBorder="1" applyAlignment="1">
      <alignment horizontal="left"/>
    </xf>
    <xf numFmtId="164" fontId="29" fillId="0" borderId="1" xfId="2" applyNumberFormat="1" applyFont="1" applyBorder="1" applyAlignment="1">
      <alignment horizontal="left"/>
    </xf>
    <xf numFmtId="164" fontId="29" fillId="0" borderId="1" xfId="2" applyNumberFormat="1" applyFont="1" applyBorder="1"/>
    <xf numFmtId="164" fontId="29" fillId="0" borderId="1" xfId="2" applyNumberFormat="1" applyFont="1" applyFill="1" applyBorder="1" applyAlignment="1">
      <alignment horizontal="left"/>
    </xf>
    <xf numFmtId="43" fontId="29" fillId="0" borderId="1" xfId="2" applyFont="1" applyBorder="1"/>
    <xf numFmtId="164" fontId="32" fillId="0" borderId="1" xfId="2" applyNumberFormat="1" applyFont="1" applyFill="1" applyBorder="1" applyAlignment="1">
      <alignment horizontal="left"/>
    </xf>
    <xf numFmtId="164" fontId="2" fillId="0" borderId="0" xfId="1" applyFont="1" applyBorder="1"/>
    <xf numFmtId="164" fontId="0" fillId="0" borderId="0" xfId="0" applyNumberFormat="1" applyBorder="1"/>
    <xf numFmtId="164" fontId="13" fillId="0" borderId="0" xfId="1" applyFont="1" applyBorder="1"/>
    <xf numFmtId="164" fontId="31" fillId="0" borderId="1" xfId="1" applyFont="1" applyBorder="1" applyAlignment="1">
      <alignment horizontal="left"/>
    </xf>
    <xf numFmtId="164" fontId="31" fillId="0" borderId="1" xfId="1" applyFont="1" applyBorder="1" applyAlignment="1">
      <alignment horizontal="center"/>
    </xf>
    <xf numFmtId="164" fontId="31" fillId="0" borderId="1" xfId="1" applyFont="1" applyBorder="1" applyAlignment="1">
      <alignment horizontal="right"/>
    </xf>
    <xf numFmtId="164" fontId="31" fillId="0" borderId="0" xfId="1" applyFont="1" applyBorder="1"/>
    <xf numFmtId="164" fontId="5" fillId="0" borderId="0" xfId="1" applyFont="1"/>
    <xf numFmtId="0" fontId="0" fillId="0" borderId="0" xfId="0" applyAlignment="1">
      <alignment horizontal="center"/>
    </xf>
    <xf numFmtId="0" fontId="33" fillId="0" borderId="0" xfId="0" applyFont="1"/>
    <xf numFmtId="0" fontId="34" fillId="0" borderId="0" xfId="0" applyFont="1"/>
    <xf numFmtId="0" fontId="32" fillId="0" borderId="0" xfId="0" applyFont="1"/>
    <xf numFmtId="0" fontId="35" fillId="0" borderId="0" xfId="0" applyFont="1" applyBorder="1"/>
    <xf numFmtId="0" fontId="31" fillId="0" borderId="0" xfId="0" applyFont="1"/>
    <xf numFmtId="0" fontId="18" fillId="0" borderId="0" xfId="0" applyFont="1" applyBorder="1"/>
    <xf numFmtId="0" fontId="35" fillId="0" borderId="1" xfId="0" applyFont="1" applyBorder="1"/>
    <xf numFmtId="0" fontId="35" fillId="0" borderId="1" xfId="0" applyFont="1" applyBorder="1" applyAlignment="1">
      <alignment horizontal="right"/>
    </xf>
    <xf numFmtId="0" fontId="31" fillId="0" borderId="1" xfId="0" applyFont="1" applyFill="1" applyBorder="1"/>
    <xf numFmtId="0" fontId="31" fillId="0" borderId="0" xfId="0" applyFont="1" applyBorder="1"/>
    <xf numFmtId="0" fontId="35" fillId="0" borderId="0" xfId="0" applyFont="1"/>
    <xf numFmtId="0" fontId="31" fillId="0" borderId="0" xfId="0" applyFont="1" applyAlignment="1">
      <alignment horizontal="center"/>
    </xf>
    <xf numFmtId="0" fontId="35" fillId="0" borderId="1" xfId="0" applyFont="1" applyFill="1" applyBorder="1"/>
    <xf numFmtId="0" fontId="36" fillId="0" borderId="0" xfId="0" applyFont="1"/>
    <xf numFmtId="0" fontId="38" fillId="0" borderId="0" xfId="0" applyFont="1"/>
    <xf numFmtId="0" fontId="37" fillId="0" borderId="9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5" fillId="0" borderId="1" xfId="0" applyFont="1" applyBorder="1" applyAlignment="1">
      <alignment wrapText="1"/>
    </xf>
    <xf numFmtId="164" fontId="19" fillId="0" borderId="1" xfId="2" applyNumberFormat="1" applyFont="1" applyBorder="1" applyAlignment="1">
      <alignment horizontal="right"/>
    </xf>
    <xf numFmtId="164" fontId="19" fillId="0" borderId="1" xfId="2" applyNumberFormat="1" applyFont="1" applyBorder="1"/>
    <xf numFmtId="164" fontId="19" fillId="0" borderId="1" xfId="0" applyNumberFormat="1" applyFont="1" applyBorder="1"/>
    <xf numFmtId="0" fontId="39" fillId="2" borderId="1" xfId="0" applyFont="1" applyFill="1" applyBorder="1"/>
    <xf numFmtId="0" fontId="39" fillId="2" borderId="3" xfId="0" applyFont="1" applyFill="1" applyBorder="1"/>
    <xf numFmtId="164" fontId="29" fillId="0" borderId="3" xfId="2" applyNumberFormat="1" applyFont="1" applyBorder="1" applyAlignment="1">
      <alignment horizontal="left"/>
    </xf>
    <xf numFmtId="164" fontId="19" fillId="0" borderId="3" xfId="0" applyNumberFormat="1" applyFont="1" applyBorder="1"/>
    <xf numFmtId="0" fontId="35" fillId="0" borderId="6" xfId="0" applyFont="1" applyBorder="1"/>
    <xf numFmtId="164" fontId="30" fillId="0" borderId="6" xfId="2" applyNumberFormat="1" applyFont="1" applyBorder="1" applyAlignment="1">
      <alignment horizontal="left"/>
    </xf>
    <xf numFmtId="164" fontId="30" fillId="0" borderId="1" xfId="2" applyNumberFormat="1" applyFont="1" applyBorder="1" applyAlignment="1">
      <alignment horizontal="left"/>
    </xf>
    <xf numFmtId="164" fontId="30" fillId="0" borderId="6" xfId="2" applyNumberFormat="1" applyFont="1" applyBorder="1" applyAlignment="1">
      <alignment horizontal="right"/>
    </xf>
    <xf numFmtId="0" fontId="40" fillId="0" borderId="1" xfId="0" applyFont="1" applyFill="1" applyBorder="1" applyAlignment="1">
      <alignment horizontal="center"/>
    </xf>
    <xf numFmtId="0" fontId="38" fillId="0" borderId="1" xfId="0" applyFont="1" applyBorder="1"/>
    <xf numFmtId="0" fontId="38" fillId="0" borderId="1" xfId="0" applyFont="1" applyBorder="1" applyAlignment="1">
      <alignment horizontal="center"/>
    </xf>
    <xf numFmtId="43" fontId="38" fillId="0" borderId="1" xfId="2" applyFont="1" applyBorder="1"/>
    <xf numFmtId="43" fontId="35" fillId="0" borderId="1" xfId="2" applyFont="1" applyBorder="1" applyAlignment="1">
      <alignment horizontal="center"/>
    </xf>
    <xf numFmtId="43" fontId="31" fillId="0" borderId="1" xfId="2" applyFont="1" applyBorder="1"/>
    <xf numFmtId="43" fontId="31" fillId="0" borderId="1" xfId="2" applyFont="1" applyBorder="1" applyAlignment="1">
      <alignment horizontal="center"/>
    </xf>
    <xf numFmtId="0" fontId="42" fillId="0" borderId="1" xfId="0" applyFont="1" applyBorder="1"/>
    <xf numFmtId="0" fontId="35" fillId="0" borderId="1" xfId="0" applyFont="1" applyFill="1" applyBorder="1" applyAlignment="1">
      <alignment horizontal="center"/>
    </xf>
    <xf numFmtId="0" fontId="31" fillId="0" borderId="1" xfId="0" applyFont="1" applyBorder="1" applyAlignment="1">
      <alignment horizontal="center"/>
    </xf>
    <xf numFmtId="43" fontId="31" fillId="0" borderId="1" xfId="2" applyFont="1" applyBorder="1" applyAlignment="1">
      <alignment horizontal="right"/>
    </xf>
    <xf numFmtId="43" fontId="43" fillId="0" borderId="1" xfId="2" applyFont="1" applyBorder="1" applyAlignment="1">
      <alignment horizontal="right"/>
    </xf>
    <xf numFmtId="43" fontId="35" fillId="0" borderId="6" xfId="2" applyFont="1" applyBorder="1" applyAlignment="1">
      <alignment horizontal="center"/>
    </xf>
    <xf numFmtId="43" fontId="35" fillId="0" borderId="7" xfId="2" applyFont="1" applyBorder="1" applyAlignment="1">
      <alignment horizontal="center"/>
    </xf>
    <xf numFmtId="43" fontId="44" fillId="0" borderId="1" xfId="2" applyFont="1" applyBorder="1" applyAlignment="1">
      <alignment horizontal="right"/>
    </xf>
    <xf numFmtId="43" fontId="35" fillId="0" borderId="1" xfId="2" applyFont="1" applyBorder="1"/>
    <xf numFmtId="43" fontId="45" fillId="0" borderId="1" xfId="2" applyFont="1" applyBorder="1"/>
    <xf numFmtId="0" fontId="31" fillId="0" borderId="2" xfId="0" applyFont="1" applyBorder="1" applyAlignment="1">
      <alignment horizontal="center"/>
    </xf>
    <xf numFmtId="43" fontId="35" fillId="0" borderId="1" xfId="2" applyFont="1" applyBorder="1" applyAlignment="1">
      <alignment horizontal="right"/>
    </xf>
    <xf numFmtId="43" fontId="31" fillId="0" borderId="1" xfId="2" applyNumberFormat="1" applyFont="1" applyBorder="1" applyAlignment="1"/>
    <xf numFmtId="43" fontId="31" fillId="0" borderId="4" xfId="2" applyFont="1" applyBorder="1" applyAlignment="1">
      <alignment horizontal="center"/>
    </xf>
    <xf numFmtId="43" fontId="31" fillId="0" borderId="6" xfId="2" applyFont="1" applyBorder="1" applyAlignment="1">
      <alignment horizontal="center"/>
    </xf>
    <xf numFmtId="43" fontId="31" fillId="0" borderId="3" xfId="2" applyFont="1" applyBorder="1" applyAlignment="1">
      <alignment horizontal="center"/>
    </xf>
    <xf numFmtId="43" fontId="31" fillId="0" borderId="7" xfId="2" applyFont="1" applyBorder="1" applyAlignment="1">
      <alignment horizontal="center"/>
    </xf>
    <xf numFmtId="0" fontId="42" fillId="0" borderId="5" xfId="0" applyFont="1" applyFill="1" applyBorder="1" applyAlignment="1">
      <alignment horizontal="center"/>
    </xf>
    <xf numFmtId="0" fontId="42" fillId="0" borderId="1" xfId="0" applyFont="1" applyFill="1" applyBorder="1" applyAlignment="1">
      <alignment horizontal="center"/>
    </xf>
    <xf numFmtId="0" fontId="42" fillId="0" borderId="7" xfId="0" applyFont="1" applyFill="1" applyBorder="1" applyAlignment="1">
      <alignment horizontal="center"/>
    </xf>
    <xf numFmtId="0" fontId="42" fillId="0" borderId="0" xfId="0" applyFont="1" applyFill="1"/>
    <xf numFmtId="0" fontId="31" fillId="0" borderId="1" xfId="0" quotePrefix="1" applyFont="1" applyBorder="1" applyAlignment="1">
      <alignment horizontal="center"/>
    </xf>
    <xf numFmtId="0" fontId="31" fillId="0" borderId="1" xfId="0" quotePrefix="1" applyFont="1" applyFill="1" applyBorder="1" applyAlignment="1">
      <alignment horizontal="center"/>
    </xf>
    <xf numFmtId="43" fontId="35" fillId="0" borderId="1" xfId="2" applyFont="1" applyFill="1" applyBorder="1" applyAlignment="1">
      <alignment horizontal="center"/>
    </xf>
    <xf numFmtId="43" fontId="31" fillId="0" borderId="1" xfId="2" applyFont="1" applyFill="1" applyBorder="1" applyAlignment="1">
      <alignment horizontal="center"/>
    </xf>
    <xf numFmtId="43" fontId="31" fillId="0" borderId="1" xfId="0" applyNumberFormat="1" applyFont="1" applyBorder="1"/>
    <xf numFmtId="0" fontId="31" fillId="0" borderId="1" xfId="0" applyFont="1" applyBorder="1" applyAlignment="1">
      <alignment wrapText="1"/>
    </xf>
    <xf numFmtId="0" fontId="47" fillId="0" borderId="1" xfId="0" applyFont="1" applyBorder="1"/>
    <xf numFmtId="0" fontId="47" fillId="0" borderId="1" xfId="0" applyFont="1" applyFill="1" applyBorder="1" applyAlignment="1">
      <alignment horizontal="center" vertical="top"/>
    </xf>
    <xf numFmtId="0" fontId="42" fillId="0" borderId="1" xfId="0" applyFont="1" applyFill="1" applyBorder="1" applyAlignment="1">
      <alignment horizontal="center" wrapText="1"/>
    </xf>
    <xf numFmtId="0" fontId="38" fillId="0" borderId="1" xfId="0" applyFont="1" applyFill="1" applyBorder="1"/>
    <xf numFmtId="0" fontId="42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/>
    </xf>
    <xf numFmtId="0" fontId="31" fillId="0" borderId="3" xfId="0" applyFont="1" applyBorder="1"/>
    <xf numFmtId="43" fontId="39" fillId="0" borderId="1" xfId="2" applyFont="1" applyBorder="1" applyAlignment="1">
      <alignment horizontal="right"/>
    </xf>
    <xf numFmtId="0" fontId="31" fillId="0" borderId="1" xfId="0" applyFont="1" applyBorder="1" applyAlignment="1">
      <alignment horizontal="left" wrapText="1"/>
    </xf>
    <xf numFmtId="0" fontId="31" fillId="0" borderId="1" xfId="0" applyFont="1" applyFill="1" applyBorder="1" applyAlignment="1">
      <alignment wrapText="1"/>
    </xf>
    <xf numFmtId="43" fontId="49" fillId="0" borderId="1" xfId="2" applyFont="1" applyBorder="1" applyAlignment="1">
      <alignment horizontal="right"/>
    </xf>
    <xf numFmtId="0" fontId="35" fillId="0" borderId="1" xfId="0" applyFont="1" applyFill="1" applyBorder="1" applyAlignment="1">
      <alignment wrapText="1"/>
    </xf>
    <xf numFmtId="43" fontId="35" fillId="0" borderId="1" xfId="0" applyNumberFormat="1" applyFont="1" applyBorder="1"/>
    <xf numFmtId="0" fontId="49" fillId="2" borderId="1" xfId="0" applyFont="1" applyFill="1" applyBorder="1"/>
    <xf numFmtId="0" fontId="31" fillId="0" borderId="3" xfId="0" applyFont="1" applyBorder="1" applyAlignment="1">
      <alignment horizontal="left" wrapText="1"/>
    </xf>
    <xf numFmtId="0" fontId="31" fillId="0" borderId="3" xfId="0" applyFont="1" applyBorder="1" applyAlignment="1">
      <alignment horizontal="center"/>
    </xf>
    <xf numFmtId="0" fontId="35" fillId="0" borderId="3" xfId="0" applyFont="1" applyFill="1" applyBorder="1" applyAlignment="1">
      <alignment horizontal="center"/>
    </xf>
    <xf numFmtId="0" fontId="35" fillId="0" borderId="3" xfId="0" applyFont="1" applyFill="1" applyBorder="1" applyAlignment="1">
      <alignment horizontal="center" vertical="top"/>
    </xf>
    <xf numFmtId="0" fontId="35" fillId="0" borderId="0" xfId="0" applyFont="1" applyAlignment="1">
      <alignment horizontal="center"/>
    </xf>
    <xf numFmtId="4" fontId="31" fillId="0" borderId="1" xfId="0" applyNumberFormat="1" applyFont="1" applyBorder="1" applyAlignment="1">
      <alignment horizontal="right"/>
    </xf>
    <xf numFmtId="43" fontId="31" fillId="2" borderId="1" xfId="2" applyFont="1" applyFill="1" applyBorder="1" applyAlignment="1">
      <alignment horizontal="center"/>
    </xf>
    <xf numFmtId="43" fontId="31" fillId="2" borderId="1" xfId="2" applyNumberFormat="1" applyFont="1" applyFill="1" applyBorder="1" applyAlignment="1">
      <alignment horizontal="center"/>
    </xf>
    <xf numFmtId="0" fontId="31" fillId="0" borderId="1" xfId="0" applyFont="1" applyBorder="1" applyAlignment="1">
      <alignment horizontal="right"/>
    </xf>
    <xf numFmtId="165" fontId="31" fillId="2" borderId="1" xfId="2" applyNumberFormat="1" applyFont="1" applyFill="1" applyBorder="1" applyAlignment="1">
      <alignment horizontal="center"/>
    </xf>
    <xf numFmtId="43" fontId="35" fillId="2" borderId="1" xfId="2" applyFont="1" applyFill="1" applyBorder="1" applyAlignment="1">
      <alignment horizontal="center"/>
    </xf>
    <xf numFmtId="4" fontId="35" fillId="0" borderId="1" xfId="0" applyNumberFormat="1" applyFont="1" applyBorder="1" applyAlignment="1">
      <alignment horizontal="right"/>
    </xf>
    <xf numFmtId="43" fontId="31" fillId="2" borderId="1" xfId="2" applyFont="1" applyFill="1" applyBorder="1"/>
    <xf numFmtId="43" fontId="31" fillId="2" borderId="1" xfId="2" applyNumberFormat="1" applyFont="1" applyFill="1" applyBorder="1"/>
    <xf numFmtId="43" fontId="31" fillId="0" borderId="2" xfId="2" applyFont="1" applyBorder="1" applyAlignment="1">
      <alignment horizontal="center"/>
    </xf>
    <xf numFmtId="0" fontId="31" fillId="0" borderId="4" xfId="0" applyFont="1" applyBorder="1" applyAlignment="1">
      <alignment horizontal="right"/>
    </xf>
    <xf numFmtId="4" fontId="31" fillId="0" borderId="4" xfId="0" applyNumberFormat="1" applyFont="1" applyBorder="1" applyAlignment="1">
      <alignment horizontal="right"/>
    </xf>
    <xf numFmtId="164" fontId="35" fillId="0" borderId="1" xfId="1" applyFont="1" applyBorder="1" applyAlignment="1">
      <alignment horizontal="right" vertical="top"/>
    </xf>
    <xf numFmtId="0" fontId="31" fillId="0" borderId="2" xfId="0" applyFont="1" applyBorder="1"/>
    <xf numFmtId="0" fontId="31" fillId="0" borderId="1" xfId="0" applyFont="1" applyBorder="1" applyAlignment="1">
      <alignment horizontal="center" wrapText="1"/>
    </xf>
    <xf numFmtId="0" fontId="46" fillId="0" borderId="0" xfId="0" applyFont="1"/>
    <xf numFmtId="0" fontId="40" fillId="0" borderId="0" xfId="0" applyFont="1" applyBorder="1" applyAlignment="1"/>
    <xf numFmtId="0" fontId="41" fillId="0" borderId="0" xfId="0" applyFont="1" applyBorder="1" applyAlignment="1"/>
    <xf numFmtId="0" fontId="41" fillId="0" borderId="0" xfId="0" applyFont="1" applyBorder="1" applyAlignment="1">
      <alignment horizontal="center"/>
    </xf>
    <xf numFmtId="0" fontId="35" fillId="0" borderId="4" xfId="0" applyFont="1" applyBorder="1" applyAlignment="1">
      <alignment horizontal="center" wrapText="1"/>
    </xf>
    <xf numFmtId="0" fontId="35" fillId="0" borderId="1" xfId="0" applyFont="1" applyBorder="1" applyAlignment="1">
      <alignment horizontal="center" wrapText="1"/>
    </xf>
    <xf numFmtId="0" fontId="42" fillId="0" borderId="1" xfId="0" applyFont="1" applyBorder="1" applyAlignment="1">
      <alignment horizontal="center"/>
    </xf>
    <xf numFmtId="39" fontId="31" fillId="0" borderId="1" xfId="1" applyNumberFormat="1" applyFont="1" applyBorder="1"/>
    <xf numFmtId="164" fontId="35" fillId="0" borderId="1" xfId="1" applyFont="1" applyBorder="1"/>
    <xf numFmtId="43" fontId="35" fillId="0" borderId="1" xfId="1" applyNumberFormat="1" applyFont="1" applyBorder="1"/>
    <xf numFmtId="39" fontId="35" fillId="0" borderId="1" xfId="1" applyNumberFormat="1" applyFont="1" applyBorder="1"/>
    <xf numFmtId="164" fontId="31" fillId="0" borderId="1" xfId="1" applyFont="1" applyBorder="1" applyAlignment="1">
      <alignment horizontal="left" wrapText="1"/>
    </xf>
    <xf numFmtId="43" fontId="31" fillId="0" borderId="3" xfId="1" applyNumberFormat="1" applyFont="1" applyBorder="1"/>
    <xf numFmtId="0" fontId="31" fillId="0" borderId="1" xfId="0" applyFont="1" applyBorder="1" applyAlignment="1">
      <alignment horizontal="left"/>
    </xf>
    <xf numFmtId="164" fontId="31" fillId="0" borderId="8" xfId="1" applyFont="1" applyBorder="1"/>
    <xf numFmtId="164" fontId="31" fillId="0" borderId="3" xfId="1" applyFont="1" applyBorder="1"/>
    <xf numFmtId="0" fontId="35" fillId="0" borderId="1" xfId="0" applyFont="1" applyBorder="1" applyAlignment="1">
      <alignment horizontal="left"/>
    </xf>
    <xf numFmtId="0" fontId="33" fillId="0" borderId="0" xfId="0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164" fontId="48" fillId="0" borderId="1" xfId="1" applyFont="1" applyBorder="1"/>
    <xf numFmtId="43" fontId="31" fillId="0" borderId="1" xfId="2" applyFont="1" applyBorder="1" applyAlignment="1">
      <alignment horizontal="left"/>
    </xf>
    <xf numFmtId="164" fontId="48" fillId="0" borderId="1" xfId="1" applyFont="1" applyBorder="1" applyAlignment="1">
      <alignment horizontal="left"/>
    </xf>
    <xf numFmtId="164" fontId="46" fillId="0" borderId="1" xfId="1" applyFont="1" applyBorder="1"/>
    <xf numFmtId="43" fontId="46" fillId="0" borderId="1" xfId="1" applyNumberFormat="1" applyFont="1" applyBorder="1"/>
    <xf numFmtId="164" fontId="35" fillId="0" borderId="1" xfId="0" applyNumberFormat="1" applyFont="1" applyBorder="1"/>
    <xf numFmtId="0" fontId="42" fillId="0" borderId="1" xfId="0" applyFont="1" applyFill="1" applyBorder="1" applyAlignment="1">
      <alignment horizontal="center" vertical="top"/>
    </xf>
    <xf numFmtId="0" fontId="42" fillId="0" borderId="1" xfId="0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40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0" fillId="0" borderId="0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0" xfId="0" applyFont="1" applyBorder="1"/>
    <xf numFmtId="43" fontId="31" fillId="0" borderId="0" xfId="2" applyFont="1" applyBorder="1"/>
    <xf numFmtId="43" fontId="35" fillId="0" borderId="0" xfId="2" applyFont="1" applyBorder="1" applyAlignment="1">
      <alignment horizontal="center"/>
    </xf>
    <xf numFmtId="43" fontId="31" fillId="0" borderId="0" xfId="2" applyFont="1" applyBorder="1" applyAlignment="1">
      <alignment horizontal="center"/>
    </xf>
    <xf numFmtId="43" fontId="31" fillId="0" borderId="0" xfId="2" applyNumberFormat="1" applyFont="1" applyBorder="1" applyAlignment="1"/>
    <xf numFmtId="0" fontId="47" fillId="0" borderId="0" xfId="0" applyFont="1" applyFill="1" applyBorder="1" applyAlignment="1">
      <alignment horizontal="center"/>
    </xf>
    <xf numFmtId="0" fontId="42" fillId="0" borderId="0" xfId="0" applyFont="1" applyFill="1" applyBorder="1" applyAlignment="1">
      <alignment horizontal="center" vertical="top"/>
    </xf>
    <xf numFmtId="0" fontId="47" fillId="0" borderId="0" xfId="0" applyFont="1" applyFill="1" applyBorder="1" applyAlignment="1">
      <alignment horizontal="center" vertical="top"/>
    </xf>
    <xf numFmtId="43" fontId="35" fillId="0" borderId="0" xfId="2" applyFont="1" applyFill="1" applyBorder="1" applyAlignment="1">
      <alignment horizontal="center"/>
    </xf>
    <xf numFmtId="43" fontId="31" fillId="0" borderId="0" xfId="2" applyFont="1" applyFill="1" applyBorder="1" applyAlignment="1">
      <alignment horizontal="center"/>
    </xf>
    <xf numFmtId="43" fontId="31" fillId="0" borderId="0" xfId="0" applyNumberFormat="1" applyFont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43" fontId="38" fillId="0" borderId="0" xfId="2" applyFont="1" applyBorder="1"/>
    <xf numFmtId="43" fontId="39" fillId="0" borderId="0" xfId="2" applyFont="1" applyBorder="1" applyAlignment="1">
      <alignment horizontal="right"/>
    </xf>
    <xf numFmtId="43" fontId="35" fillId="0" borderId="0" xfId="0" applyNumberFormat="1" applyFont="1" applyBorder="1"/>
    <xf numFmtId="43" fontId="35" fillId="0" borderId="0" xfId="2" applyFont="1" applyBorder="1" applyAlignment="1">
      <alignment horizontal="right"/>
    </xf>
    <xf numFmtId="43" fontId="4" fillId="2" borderId="0" xfId="2" applyFont="1" applyFill="1" applyBorder="1" applyAlignment="1">
      <alignment horizontal="center"/>
    </xf>
    <xf numFmtId="39" fontId="31" fillId="0" borderId="0" xfId="1" applyNumberFormat="1" applyFont="1" applyBorder="1"/>
    <xf numFmtId="39" fontId="35" fillId="0" borderId="0" xfId="1" applyNumberFormat="1" applyFont="1" applyBorder="1"/>
    <xf numFmtId="43" fontId="31" fillId="0" borderId="0" xfId="1" applyNumberFormat="1" applyFont="1" applyBorder="1"/>
    <xf numFmtId="164" fontId="35" fillId="0" borderId="0" xfId="1" applyFont="1" applyBorder="1"/>
    <xf numFmtId="164" fontId="9" fillId="0" borderId="4" xfId="1" applyFont="1" applyBorder="1"/>
    <xf numFmtId="164" fontId="5" fillId="0" borderId="1" xfId="2" applyNumberFormat="1" applyFont="1" applyBorder="1" applyAlignment="1">
      <alignment horizontal="left"/>
    </xf>
    <xf numFmtId="4" fontId="22" fillId="0" borderId="11" xfId="0" applyNumberFormat="1" applyFont="1" applyBorder="1" applyAlignment="1">
      <alignment horizontal="right"/>
    </xf>
    <xf numFmtId="4" fontId="22" fillId="0" borderId="0" xfId="0" applyNumberFormat="1" applyFont="1" applyBorder="1" applyAlignment="1">
      <alignment horizontal="right"/>
    </xf>
    <xf numFmtId="43" fontId="22" fillId="0" borderId="0" xfId="2" applyFont="1" applyBorder="1" applyAlignment="1"/>
    <xf numFmtId="43" fontId="22" fillId="0" borderId="0" xfId="0" applyNumberFormat="1" applyFont="1" applyBorder="1" applyAlignment="1">
      <alignment horizontal="left"/>
    </xf>
    <xf numFmtId="4" fontId="30" fillId="0" borderId="11" xfId="0" applyNumberFormat="1" applyFont="1" applyBorder="1"/>
    <xf numFmtId="4" fontId="30" fillId="0" borderId="11" xfId="0" applyNumberFormat="1" applyFont="1" applyBorder="1" applyAlignment="1">
      <alignment horizontal="right"/>
    </xf>
    <xf numFmtId="164" fontId="30" fillId="0" borderId="11" xfId="1" applyFont="1" applyBorder="1"/>
    <xf numFmtId="4" fontId="30" fillId="0" borderId="0" xfId="0" applyNumberFormat="1" applyFont="1" applyBorder="1"/>
    <xf numFmtId="4" fontId="30" fillId="0" borderId="0" xfId="0" applyNumberFormat="1" applyFont="1" applyBorder="1" applyAlignment="1">
      <alignment horizontal="right"/>
    </xf>
    <xf numFmtId="164" fontId="30" fillId="0" borderId="0" xfId="1" applyFont="1" applyBorder="1"/>
    <xf numFmtId="0" fontId="8" fillId="0" borderId="0" xfId="0" applyFont="1" applyBorder="1"/>
    <xf numFmtId="0" fontId="2" fillId="0" borderId="0" xfId="0" applyFont="1" applyBorder="1"/>
    <xf numFmtId="0" fontId="51" fillId="0" borderId="0" xfId="0" applyFont="1" applyBorder="1" applyAlignment="1">
      <alignment horizontal="center"/>
    </xf>
    <xf numFmtId="164" fontId="35" fillId="0" borderId="0" xfId="0" applyNumberFormat="1" applyFont="1" applyBorder="1"/>
    <xf numFmtId="43" fontId="27" fillId="0" borderId="4" xfId="1" applyNumberFormat="1" applyFont="1" applyBorder="1"/>
    <xf numFmtId="4" fontId="31" fillId="0" borderId="0" xfId="2" applyNumberFormat="1" applyFont="1" applyBorder="1" applyAlignment="1">
      <alignment horizontal="right"/>
    </xf>
    <xf numFmtId="164" fontId="31" fillId="0" borderId="4" xfId="2" applyNumberFormat="1" applyFont="1" applyBorder="1"/>
    <xf numFmtId="43" fontId="31" fillId="0" borderId="4" xfId="1" applyNumberFormat="1" applyFont="1" applyBorder="1"/>
    <xf numFmtId="0" fontId="29" fillId="0" borderId="1" xfId="0" applyFont="1" applyBorder="1"/>
    <xf numFmtId="164" fontId="53" fillId="0" borderId="1" xfId="2" applyNumberFormat="1" applyFont="1" applyBorder="1"/>
    <xf numFmtId="164" fontId="52" fillId="0" borderId="1" xfId="2" applyNumberFormat="1" applyFont="1" applyBorder="1" applyAlignment="1">
      <alignment horizontal="left"/>
    </xf>
    <xf numFmtId="0" fontId="26" fillId="0" borderId="0" xfId="0" applyFont="1"/>
    <xf numFmtId="0" fontId="32" fillId="0" borderId="0" xfId="0" applyFont="1" applyAlignment="1">
      <alignment horizontal="center"/>
    </xf>
    <xf numFmtId="0" fontId="32" fillId="0" borderId="0" xfId="0" applyFont="1" applyBorder="1"/>
    <xf numFmtId="165" fontId="31" fillId="0" borderId="0" xfId="1" applyNumberFormat="1" applyFont="1" applyBorder="1"/>
    <xf numFmtId="0" fontId="31" fillId="0" borderId="0" xfId="0" applyFont="1" applyFill="1" applyBorder="1" applyAlignment="1">
      <alignment horizontal="center"/>
    </xf>
    <xf numFmtId="0" fontId="31" fillId="0" borderId="0" xfId="0" applyFont="1" applyBorder="1" applyAlignment="1"/>
    <xf numFmtId="0" fontId="42" fillId="0" borderId="1" xfId="0" applyFont="1" applyFill="1" applyBorder="1" applyAlignment="1">
      <alignment horizontal="center" vertical="top"/>
    </xf>
    <xf numFmtId="0" fontId="42" fillId="0" borderId="1" xfId="0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9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0" fillId="0" borderId="0" xfId="0" applyFont="1" applyFill="1" applyAlignment="1">
      <alignment horizontal="center"/>
    </xf>
    <xf numFmtId="0" fontId="40" fillId="0" borderId="9" xfId="0" applyFont="1" applyFill="1" applyBorder="1" applyAlignment="1">
      <alignment horizontal="center"/>
    </xf>
    <xf numFmtId="0" fontId="42" fillId="0" borderId="0" xfId="0" applyFont="1" applyFill="1" applyAlignment="1">
      <alignment horizontal="center"/>
    </xf>
    <xf numFmtId="0" fontId="35" fillId="0" borderId="1" xfId="0" applyFont="1" applyFill="1" applyBorder="1" applyAlignment="1">
      <alignment horizontal="center"/>
    </xf>
    <xf numFmtId="43" fontId="35" fillId="0" borderId="1" xfId="2" applyFont="1" applyFill="1" applyBorder="1" applyAlignment="1">
      <alignment horizontal="center" vertical="center" wrapText="1"/>
    </xf>
    <xf numFmtId="43" fontId="35" fillId="0" borderId="1" xfId="2" applyFont="1" applyFill="1" applyBorder="1" applyAlignment="1">
      <alignment horizontal="center" vertical="top" wrapText="1"/>
    </xf>
    <xf numFmtId="165" fontId="35" fillId="0" borderId="1" xfId="2" applyNumberFormat="1" applyFont="1" applyFill="1" applyBorder="1" applyAlignment="1">
      <alignment horizontal="center" wrapText="1"/>
    </xf>
    <xf numFmtId="0" fontId="31" fillId="0" borderId="2" xfId="0" applyFont="1" applyBorder="1" applyAlignment="1">
      <alignment horizontal="left"/>
    </xf>
    <xf numFmtId="0" fontId="31" fillId="0" borderId="4" xfId="0" applyFont="1" applyBorder="1" applyAlignment="1">
      <alignment horizontal="left"/>
    </xf>
    <xf numFmtId="0" fontId="0" fillId="0" borderId="0" xfId="0" applyAlignment="1">
      <alignment horizontal="center"/>
    </xf>
    <xf numFmtId="0" fontId="31" fillId="0" borderId="2" xfId="0" applyFont="1" applyBorder="1" applyAlignment="1">
      <alignment horizontal="left" wrapText="1"/>
    </xf>
    <xf numFmtId="0" fontId="31" fillId="0" borderId="4" xfId="0" applyFont="1" applyBorder="1" applyAlignment="1">
      <alignment horizontal="left" wrapText="1"/>
    </xf>
    <xf numFmtId="0" fontId="40" fillId="0" borderId="0" xfId="0" applyFont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0" fontId="31" fillId="0" borderId="1" xfId="0" applyFont="1" applyBorder="1" applyAlignment="1">
      <alignment horizontal="left"/>
    </xf>
    <xf numFmtId="0" fontId="35" fillId="0" borderId="2" xfId="0" applyFont="1" applyBorder="1" applyAlignment="1">
      <alignment horizontal="left"/>
    </xf>
    <xf numFmtId="0" fontId="35" fillId="0" borderId="4" xfId="0" applyFont="1" applyBorder="1" applyAlignment="1">
      <alignment horizontal="left"/>
    </xf>
    <xf numFmtId="0" fontId="33" fillId="0" borderId="0" xfId="0" applyFont="1" applyBorder="1" applyAlignment="1">
      <alignment horizontal="center"/>
    </xf>
    <xf numFmtId="0" fontId="42" fillId="0" borderId="0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51" fillId="0" borderId="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9" xfId="0" applyFont="1" applyBorder="1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explosion val="25"/>
          <c:cat>
            <c:strRef>
              <c:f>CHART!$B$12:$B$15</c:f>
              <c:strCache>
                <c:ptCount val="4"/>
                <c:pt idx="0">
                  <c:v>STATUTORY ALLOCATION</c:v>
                </c:pt>
                <c:pt idx="1">
                  <c:v>INDEPENDENT REVENUE</c:v>
                </c:pt>
                <c:pt idx="2">
                  <c:v>PROCEED FROM SALE OF PPE</c:v>
                </c:pt>
                <c:pt idx="3">
                  <c:v>CAPITAL GRANT  RECEIVED</c:v>
                </c:pt>
              </c:strCache>
            </c:strRef>
          </c:cat>
          <c:val>
            <c:numRef>
              <c:f>CHART!$C$12:$C$15</c:f>
              <c:numCache>
                <c:formatCode>General</c:formatCode>
                <c:ptCount val="4"/>
                <c:pt idx="0">
                  <c:v>328.3</c:v>
                </c:pt>
                <c:pt idx="1">
                  <c:v>5.4</c:v>
                </c:pt>
                <c:pt idx="2">
                  <c:v>1.1000000000000001</c:v>
                </c:pt>
                <c:pt idx="3">
                  <c:v>25.2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explosion val="25"/>
          <c:cat>
            <c:strRef>
              <c:f>CHART!$B$63:$B$70</c:f>
              <c:strCache>
                <c:ptCount val="8"/>
                <c:pt idx="0">
                  <c:v>PERSONNEL</c:v>
                </c:pt>
                <c:pt idx="1">
                  <c:v>OVERHEAD COST</c:v>
                </c:pt>
                <c:pt idx="2">
                  <c:v>SOCIAL CONTRIBUTION</c:v>
                </c:pt>
                <c:pt idx="3">
                  <c:v>SOCIAL BENEFIT</c:v>
                </c:pt>
                <c:pt idx="4">
                  <c:v>NIBSS</c:v>
                </c:pt>
                <c:pt idx="5">
                  <c:v>STATIONERIES</c:v>
                </c:pt>
                <c:pt idx="6">
                  <c:v>TRANSFER TO OTHER  GOVT. ENTITIES</c:v>
                </c:pt>
                <c:pt idx="7">
                  <c:v>ALLOWANCE</c:v>
                </c:pt>
              </c:strCache>
            </c:strRef>
          </c:cat>
          <c:val>
            <c:numRef>
              <c:f>CHART!$C$63:$C$70</c:f>
              <c:numCache>
                <c:formatCode>General</c:formatCode>
                <c:ptCount val="8"/>
                <c:pt idx="0">
                  <c:v>137.4</c:v>
                </c:pt>
                <c:pt idx="1">
                  <c:v>9.1</c:v>
                </c:pt>
                <c:pt idx="2">
                  <c:v>1.4</c:v>
                </c:pt>
                <c:pt idx="3">
                  <c:v>0</c:v>
                </c:pt>
                <c:pt idx="4">
                  <c:v>1</c:v>
                </c:pt>
                <c:pt idx="5">
                  <c:v>0.2</c:v>
                </c:pt>
                <c:pt idx="6">
                  <c:v>205</c:v>
                </c:pt>
                <c:pt idx="7">
                  <c:v>5.9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pieChart>
        <c:varyColors val="1"/>
        <c:ser>
          <c:idx val="0"/>
          <c:order val="0"/>
          <c:explosion val="25"/>
          <c:cat>
            <c:strRef>
              <c:f>CHART!$B$116:$B$117</c:f>
              <c:strCache>
                <c:ptCount val="2"/>
                <c:pt idx="0">
                  <c:v>TOTAL RECURRENT EXPENDITURE</c:v>
                </c:pt>
                <c:pt idx="1">
                  <c:v>TOTAL CAPITAL EXPENDITURE</c:v>
                </c:pt>
              </c:strCache>
            </c:strRef>
          </c:cat>
          <c:val>
            <c:numRef>
              <c:f>CHART!$C$116:$C$117</c:f>
              <c:numCache>
                <c:formatCode>General</c:formatCode>
                <c:ptCount val="2"/>
                <c:pt idx="0">
                  <c:v>355</c:v>
                </c:pt>
                <c:pt idx="1">
                  <c:v>5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38099</xdr:colOff>
      <xdr:row>77</xdr:row>
      <xdr:rowOff>180975</xdr:rowOff>
    </xdr:from>
    <xdr:to>
      <xdr:col>12</xdr:col>
      <xdr:colOff>247650</xdr:colOff>
      <xdr:row>79</xdr:row>
      <xdr:rowOff>171450</xdr:rowOff>
    </xdr:to>
    <xdr:sp macro="" textlink="">
      <xdr:nvSpPr>
        <xdr:cNvPr id="5" name="TextBox 4"/>
        <xdr:cNvSpPr txBox="1"/>
      </xdr:nvSpPr>
      <xdr:spPr>
        <a:xfrm>
          <a:off x="9143999" y="18716625"/>
          <a:ext cx="819151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100" b="1">
            <a:latin typeface="Century Gothic" pitchFamily="34" charset="0"/>
          </a:endParaRPr>
        </a:p>
      </xdr:txBody>
    </xdr:sp>
    <xdr:clientData/>
  </xdr:twoCellAnchor>
  <xdr:twoCellAnchor>
    <xdr:from>
      <xdr:col>9</xdr:col>
      <xdr:colOff>228599</xdr:colOff>
      <xdr:row>130</xdr:row>
      <xdr:rowOff>28575</xdr:rowOff>
    </xdr:from>
    <xdr:to>
      <xdr:col>10</xdr:col>
      <xdr:colOff>476249</xdr:colOff>
      <xdr:row>131</xdr:row>
      <xdr:rowOff>76200</xdr:rowOff>
    </xdr:to>
    <xdr:sp macro="" textlink="">
      <xdr:nvSpPr>
        <xdr:cNvPr id="6" name="TextBox 5"/>
        <xdr:cNvSpPr txBox="1"/>
      </xdr:nvSpPr>
      <xdr:spPr>
        <a:xfrm>
          <a:off x="8277224" y="31318200"/>
          <a:ext cx="857250" cy="266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n-US" sz="1100" b="1">
            <a:latin typeface="Century Gothic" pitchFamily="34" charset="0"/>
          </a:endParaRPr>
        </a:p>
      </xdr:txBody>
    </xdr:sp>
    <xdr:clientData/>
  </xdr:twoCellAnchor>
  <xdr:twoCellAnchor>
    <xdr:from>
      <xdr:col>0</xdr:col>
      <xdr:colOff>600074</xdr:colOff>
      <xdr:row>20</xdr:row>
      <xdr:rowOff>152399</xdr:rowOff>
    </xdr:from>
    <xdr:to>
      <xdr:col>6</xdr:col>
      <xdr:colOff>9525</xdr:colOff>
      <xdr:row>47</xdr:row>
      <xdr:rowOff>190499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2762249</xdr:colOff>
      <xdr:row>22</xdr:row>
      <xdr:rowOff>66675</xdr:rowOff>
    </xdr:from>
    <xdr:to>
      <xdr:col>3</xdr:col>
      <xdr:colOff>66674</xdr:colOff>
      <xdr:row>24</xdr:row>
      <xdr:rowOff>0</xdr:rowOff>
    </xdr:to>
    <xdr:sp macro="" textlink="">
      <xdr:nvSpPr>
        <xdr:cNvPr id="8" name="TextBox 7"/>
        <xdr:cNvSpPr txBox="1"/>
      </xdr:nvSpPr>
      <xdr:spPr>
        <a:xfrm>
          <a:off x="3371849" y="5695950"/>
          <a:ext cx="923925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>
              <a:latin typeface="Century Gothic" pitchFamily="34" charset="0"/>
            </a:rPr>
            <a:t>PIE CHART</a:t>
          </a:r>
        </a:p>
      </xdr:txBody>
    </xdr:sp>
    <xdr:clientData/>
  </xdr:twoCellAnchor>
  <xdr:twoCellAnchor>
    <xdr:from>
      <xdr:col>1</xdr:col>
      <xdr:colOff>9525</xdr:colOff>
      <xdr:row>75</xdr:row>
      <xdr:rowOff>200025</xdr:rowOff>
    </xdr:from>
    <xdr:to>
      <xdr:col>6</xdr:col>
      <xdr:colOff>76200</xdr:colOff>
      <xdr:row>97</xdr:row>
      <xdr:rowOff>85725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57150</xdr:colOff>
      <xdr:row>123</xdr:row>
      <xdr:rowOff>0</xdr:rowOff>
    </xdr:from>
    <xdr:to>
      <xdr:col>5</xdr:col>
      <xdr:colOff>600075</xdr:colOff>
      <xdr:row>144</xdr:row>
      <xdr:rowOff>9526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113"/>
  <sheetViews>
    <sheetView showGridLines="0" view="pageBreakPreview" topLeftCell="A34" zoomScaleSheetLayoutView="100" workbookViewId="0">
      <selection activeCell="B46" sqref="B46"/>
    </sheetView>
  </sheetViews>
  <sheetFormatPr defaultRowHeight="15"/>
  <cols>
    <col min="1" max="1" width="26.140625" customWidth="1"/>
    <col min="2" max="2" width="41.85546875" customWidth="1"/>
    <col min="3" max="3" width="8.140625" customWidth="1"/>
    <col min="4" max="4" width="26.140625" customWidth="1"/>
    <col min="5" max="9" width="24.5703125" customWidth="1"/>
    <col min="10" max="10" width="37.7109375" customWidth="1"/>
  </cols>
  <sheetData>
    <row r="4" spans="1:9" s="10" customFormat="1" ht="30.75" customHeight="1">
      <c r="A4" s="353" t="s">
        <v>194</v>
      </c>
      <c r="B4" s="353"/>
      <c r="C4" s="353"/>
      <c r="D4" s="353"/>
      <c r="E4" s="353"/>
      <c r="F4" s="291"/>
      <c r="G4" s="291"/>
      <c r="H4" s="291"/>
      <c r="I4" s="291"/>
    </row>
    <row r="5" spans="1:9" s="10" customFormat="1" ht="38.25" customHeight="1">
      <c r="A5" s="354" t="s">
        <v>213</v>
      </c>
      <c r="B5" s="354"/>
      <c r="C5" s="354"/>
      <c r="D5" s="354"/>
      <c r="E5" s="354"/>
      <c r="F5" s="300"/>
      <c r="G5" s="300"/>
      <c r="H5" s="300"/>
      <c r="I5" s="300"/>
    </row>
    <row r="6" spans="1:9" s="10" customFormat="1" ht="24.95" customHeight="1">
      <c r="A6" s="220">
        <v>2021</v>
      </c>
      <c r="B6" s="221" t="s">
        <v>14</v>
      </c>
      <c r="C6" s="351" t="s">
        <v>47</v>
      </c>
      <c r="D6" s="352">
        <v>2022</v>
      </c>
      <c r="E6" s="352"/>
      <c r="F6" s="300"/>
      <c r="G6" s="300"/>
      <c r="H6" s="300"/>
      <c r="I6" s="300"/>
    </row>
    <row r="7" spans="1:9" s="10" customFormat="1" ht="24.95" customHeight="1">
      <c r="A7" s="222" t="s">
        <v>45</v>
      </c>
      <c r="B7" s="223" t="s">
        <v>46</v>
      </c>
      <c r="C7" s="351"/>
      <c r="D7" s="221" t="s">
        <v>45</v>
      </c>
      <c r="E7" s="299" t="s">
        <v>45</v>
      </c>
      <c r="F7" s="300"/>
      <c r="G7" s="300"/>
      <c r="H7" s="300"/>
      <c r="I7" s="300"/>
    </row>
    <row r="8" spans="1:9" s="8" customFormat="1" ht="24.95" customHeight="1">
      <c r="A8" s="198"/>
      <c r="B8" s="203" t="s">
        <v>44</v>
      </c>
      <c r="C8" s="197"/>
      <c r="D8" s="198"/>
      <c r="E8" s="197"/>
      <c r="F8" s="301"/>
      <c r="G8" s="301"/>
      <c r="H8" s="301"/>
      <c r="I8" s="301"/>
    </row>
    <row r="9" spans="1:9" s="8" customFormat="1" ht="24.95" customHeight="1">
      <c r="A9" s="198"/>
      <c r="B9" s="203" t="s">
        <v>43</v>
      </c>
      <c r="C9" s="197"/>
      <c r="D9" s="198"/>
      <c r="E9" s="197"/>
      <c r="F9" s="301"/>
      <c r="G9" s="301"/>
      <c r="H9" s="301"/>
      <c r="I9" s="301"/>
    </row>
    <row r="10" spans="1:9" s="8" customFormat="1" ht="24.95" customHeight="1">
      <c r="A10" s="206">
        <v>16897519.989999998</v>
      </c>
      <c r="B10" s="131" t="s">
        <v>42</v>
      </c>
      <c r="C10" s="205">
        <v>1</v>
      </c>
      <c r="D10" s="206">
        <f>'TRIAL BALANCE'!C7</f>
        <v>24966610.829999998</v>
      </c>
      <c r="E10" s="201"/>
      <c r="F10" s="302"/>
      <c r="G10" s="302"/>
      <c r="H10" s="302"/>
      <c r="I10" s="302"/>
    </row>
    <row r="11" spans="1:9" s="8" customFormat="1" ht="24.95" customHeight="1">
      <c r="A11" s="206">
        <v>1179630</v>
      </c>
      <c r="B11" s="131" t="s">
        <v>41</v>
      </c>
      <c r="C11" s="205">
        <v>2</v>
      </c>
      <c r="D11" s="206">
        <f>'TRIAL BALANCE'!C8</f>
        <v>2200380</v>
      </c>
      <c r="E11" s="201"/>
      <c r="F11" s="302"/>
      <c r="G11" s="302"/>
      <c r="H11" s="302"/>
      <c r="I11" s="302"/>
    </row>
    <row r="12" spans="1:9" s="8" customFormat="1" ht="24.95" customHeight="1">
      <c r="A12" s="206">
        <v>0</v>
      </c>
      <c r="B12" s="131" t="s">
        <v>89</v>
      </c>
      <c r="C12" s="205">
        <v>3</v>
      </c>
      <c r="D12" s="206">
        <f>'TRIAL BALANCE'!C9</f>
        <v>0</v>
      </c>
      <c r="E12" s="201"/>
      <c r="F12" s="302"/>
      <c r="G12" s="302"/>
      <c r="H12" s="302"/>
      <c r="I12" s="302"/>
    </row>
    <row r="13" spans="1:9" s="8" customFormat="1" ht="24.95" customHeight="1">
      <c r="A13" s="206">
        <v>530081505.27999997</v>
      </c>
      <c r="B13" s="131" t="s">
        <v>8</v>
      </c>
      <c r="C13" s="205">
        <v>4</v>
      </c>
      <c r="D13" s="206">
        <f>'CHANGE IN NET ASST EQUITY'!C18</f>
        <v>148363215.33999997</v>
      </c>
      <c r="E13" s="201"/>
      <c r="F13" s="302"/>
      <c r="G13" s="302"/>
      <c r="H13" s="302"/>
      <c r="I13" s="302"/>
    </row>
    <row r="14" spans="1:9" s="8" customFormat="1" ht="24.95" customHeight="1">
      <c r="A14" s="207">
        <v>0</v>
      </c>
      <c r="B14" s="131" t="s">
        <v>40</v>
      </c>
      <c r="C14" s="205">
        <v>5</v>
      </c>
      <c r="D14" s="207">
        <f>'TRIAL BALANCE'!C11</f>
        <v>0</v>
      </c>
      <c r="E14" s="201"/>
      <c r="F14" s="302"/>
      <c r="G14" s="302"/>
      <c r="H14" s="302"/>
      <c r="I14" s="302"/>
    </row>
    <row r="15" spans="1:9" s="8" customFormat="1" ht="24.95" customHeight="1">
      <c r="A15" s="200">
        <f>SUM(A10:A14)</f>
        <v>548158655.26999998</v>
      </c>
      <c r="B15" s="173" t="s">
        <v>39</v>
      </c>
      <c r="C15" s="205"/>
      <c r="D15" s="202"/>
      <c r="E15" s="200">
        <f>SUM(D10:D14)</f>
        <v>175530206.16999996</v>
      </c>
      <c r="F15" s="303"/>
      <c r="G15" s="303"/>
      <c r="H15" s="303"/>
      <c r="I15" s="303"/>
    </row>
    <row r="16" spans="1:9" s="8" customFormat="1" ht="24.95" customHeight="1">
      <c r="A16" s="202"/>
      <c r="B16" s="173"/>
      <c r="C16" s="205"/>
      <c r="D16" s="202"/>
      <c r="E16" s="200"/>
      <c r="F16" s="303"/>
      <c r="G16" s="303"/>
      <c r="H16" s="303"/>
      <c r="I16" s="303"/>
    </row>
    <row r="17" spans="1:10" s="8" customFormat="1" ht="24.95" customHeight="1">
      <c r="A17" s="201"/>
      <c r="B17" s="173" t="s">
        <v>38</v>
      </c>
      <c r="C17" s="205"/>
      <c r="D17" s="201"/>
      <c r="E17" s="201"/>
      <c r="F17" s="302"/>
      <c r="G17" s="302"/>
      <c r="H17" s="302"/>
      <c r="I17" s="302"/>
    </row>
    <row r="18" spans="1:10" s="8" customFormat="1" ht="24.95" customHeight="1">
      <c r="A18" s="201">
        <v>0</v>
      </c>
      <c r="B18" s="131" t="s">
        <v>37</v>
      </c>
      <c r="C18" s="205">
        <v>6</v>
      </c>
      <c r="D18" s="201">
        <f>'TRIAL BALANCE'!D12</f>
        <v>0</v>
      </c>
      <c r="E18" s="201"/>
      <c r="F18" s="302"/>
      <c r="G18" s="302"/>
      <c r="H18" s="302"/>
      <c r="I18" s="302"/>
    </row>
    <row r="19" spans="1:10" s="8" customFormat="1" ht="24.95" customHeight="1">
      <c r="A19" s="206">
        <v>0</v>
      </c>
      <c r="B19" s="131" t="s">
        <v>36</v>
      </c>
      <c r="C19" s="205">
        <v>7</v>
      </c>
      <c r="D19" s="206">
        <f>'TRIAL BALANCE'!C13</f>
        <v>0</v>
      </c>
      <c r="E19" s="202"/>
      <c r="F19" s="304"/>
      <c r="G19" s="304"/>
      <c r="H19" s="304"/>
      <c r="I19" s="304"/>
    </row>
    <row r="20" spans="1:10" s="8" customFormat="1" ht="24.95" customHeight="1">
      <c r="A20" s="206">
        <v>1087493901.8399999</v>
      </c>
      <c r="B20" s="131" t="s">
        <v>35</v>
      </c>
      <c r="C20" s="205">
        <v>8</v>
      </c>
      <c r="D20" s="206">
        <f>'TRIAL BALANCE'!C14</f>
        <v>1125446118.46</v>
      </c>
      <c r="E20" s="202"/>
      <c r="F20" s="304"/>
      <c r="G20" s="304"/>
      <c r="H20" s="304"/>
      <c r="I20" s="304"/>
    </row>
    <row r="21" spans="1:10" s="8" customFormat="1" ht="24.95" customHeight="1">
      <c r="A21" s="206">
        <v>0</v>
      </c>
      <c r="B21" s="131" t="s">
        <v>34</v>
      </c>
      <c r="C21" s="205">
        <v>9</v>
      </c>
      <c r="D21" s="206">
        <f>'TRIAL BALANCE'!C15</f>
        <v>0</v>
      </c>
      <c r="E21" s="202"/>
      <c r="F21" s="304"/>
      <c r="G21" s="304"/>
      <c r="H21" s="304"/>
      <c r="I21" s="304"/>
    </row>
    <row r="22" spans="1:10" s="8" customFormat="1" ht="24.95" customHeight="1">
      <c r="A22" s="207">
        <v>2002000</v>
      </c>
      <c r="B22" s="131" t="s">
        <v>125</v>
      </c>
      <c r="C22" s="205">
        <v>10</v>
      </c>
      <c r="D22" s="207">
        <f>'TRIAL BALANCE'!C16</f>
        <v>2002000</v>
      </c>
      <c r="E22" s="202"/>
      <c r="F22" s="304"/>
      <c r="G22" s="304"/>
      <c r="H22" s="304"/>
      <c r="I22" s="304"/>
    </row>
    <row r="23" spans="1:10" s="8" customFormat="1" ht="24.95" customHeight="1" thickBot="1">
      <c r="A23" s="208">
        <f>SUM(A18:A22)</f>
        <v>1089495901.8399999</v>
      </c>
      <c r="B23" s="173" t="s">
        <v>33</v>
      </c>
      <c r="C23" s="205"/>
      <c r="D23" s="202"/>
      <c r="E23" s="200">
        <f>SUM(D18:D22)</f>
        <v>1127448118.46</v>
      </c>
      <c r="F23" s="303"/>
      <c r="G23" s="303"/>
      <c r="H23" s="303"/>
      <c r="I23" s="303"/>
    </row>
    <row r="24" spans="1:10" s="8" customFormat="1" ht="24.95" customHeight="1">
      <c r="A24" s="209">
        <f>A15+A23</f>
        <v>1637654557.1099999</v>
      </c>
      <c r="B24" s="173" t="s">
        <v>32</v>
      </c>
      <c r="C24" s="131"/>
      <c r="D24" s="201"/>
      <c r="E24" s="200">
        <f>E15+E23</f>
        <v>1302978324.6300001</v>
      </c>
      <c r="F24" s="303"/>
      <c r="G24" s="303"/>
      <c r="H24" s="303"/>
      <c r="I24" s="303"/>
    </row>
    <row r="25" spans="1:10" s="8" customFormat="1" ht="24.95" customHeight="1">
      <c r="A25" s="201"/>
      <c r="B25" s="131"/>
      <c r="C25" s="131"/>
      <c r="D25" s="201"/>
      <c r="E25" s="201"/>
      <c r="F25" s="302"/>
      <c r="G25" s="302"/>
      <c r="H25" s="302"/>
      <c r="I25" s="302"/>
    </row>
    <row r="26" spans="1:10" s="8" customFormat="1" ht="24.95" customHeight="1">
      <c r="A26" s="201"/>
      <c r="B26" s="173" t="s">
        <v>31</v>
      </c>
      <c r="C26" s="131"/>
      <c r="D26" s="201"/>
      <c r="E26" s="201"/>
      <c r="F26" s="302"/>
      <c r="G26" s="302"/>
      <c r="H26" s="302"/>
      <c r="I26" s="302"/>
    </row>
    <row r="27" spans="1:10" s="8" customFormat="1" ht="24.95" customHeight="1">
      <c r="A27" s="201"/>
      <c r="B27" s="173" t="s">
        <v>30</v>
      </c>
      <c r="C27" s="131"/>
      <c r="D27" s="201"/>
      <c r="E27" s="201"/>
      <c r="F27" s="302"/>
      <c r="G27" s="302"/>
      <c r="H27" s="302"/>
      <c r="I27" s="302"/>
    </row>
    <row r="28" spans="1:10" s="8" customFormat="1" ht="24.95" customHeight="1">
      <c r="A28" s="206">
        <v>270706520.81999999</v>
      </c>
      <c r="B28" s="131" t="s">
        <v>29</v>
      </c>
      <c r="C28" s="205">
        <v>11</v>
      </c>
      <c r="D28" s="206">
        <f>'TRIAL BALANCE'!D17</f>
        <v>302249700.81999999</v>
      </c>
      <c r="E28" s="202"/>
      <c r="F28" s="304"/>
      <c r="G28" s="304"/>
      <c r="H28" s="304"/>
      <c r="I28" s="304"/>
    </row>
    <row r="29" spans="1:10" s="8" customFormat="1" ht="24.95" customHeight="1">
      <c r="A29" s="206">
        <v>0</v>
      </c>
      <c r="B29" s="131" t="s">
        <v>28</v>
      </c>
      <c r="C29" s="205">
        <v>12</v>
      </c>
      <c r="D29" s="206">
        <f>'TRIAL BALANCE'!D18</f>
        <v>0</v>
      </c>
      <c r="E29" s="202"/>
      <c r="F29" s="304"/>
      <c r="G29" s="304"/>
      <c r="H29" s="304"/>
      <c r="I29" s="304"/>
    </row>
    <row r="30" spans="1:10" s="8" customFormat="1" ht="24.95" customHeight="1">
      <c r="A30" s="206">
        <v>4080089.75</v>
      </c>
      <c r="B30" s="131" t="s">
        <v>27</v>
      </c>
      <c r="C30" s="205">
        <v>13</v>
      </c>
      <c r="D30" s="206">
        <f>'TRIAL BALANCE'!D19</f>
        <v>327292.03000000003</v>
      </c>
      <c r="E30" s="202"/>
      <c r="F30" s="304"/>
      <c r="G30" s="304"/>
      <c r="H30" s="304"/>
      <c r="I30" s="304"/>
    </row>
    <row r="31" spans="1:10" s="8" customFormat="1" ht="24.95" customHeight="1">
      <c r="A31" s="206">
        <v>670913082.65999997</v>
      </c>
      <c r="B31" s="131" t="s">
        <v>7</v>
      </c>
      <c r="C31" s="205">
        <v>14</v>
      </c>
      <c r="D31" s="206">
        <f>'CHANGE IN NET ASST EQUITY'!D18</f>
        <v>146363215.34000015</v>
      </c>
      <c r="E31" s="202"/>
      <c r="F31" s="304"/>
      <c r="G31" s="304"/>
      <c r="H31" s="304"/>
      <c r="I31" s="304"/>
    </row>
    <row r="32" spans="1:10" s="8" customFormat="1" ht="24.95" customHeight="1">
      <c r="A32" s="200">
        <f>SUM(A28:A31)</f>
        <v>945699693.23000002</v>
      </c>
      <c r="B32" s="173" t="s">
        <v>26</v>
      </c>
      <c r="C32" s="205"/>
      <c r="D32" s="200">
        <f>SUM(D28:D31)</f>
        <v>448940208.19000012</v>
      </c>
      <c r="E32" s="200"/>
      <c r="F32" s="303"/>
      <c r="G32" s="303"/>
      <c r="H32" s="303"/>
      <c r="I32" s="303"/>
      <c r="J32" s="9"/>
    </row>
    <row r="33" spans="1:10" s="8" customFormat="1" ht="24.95" customHeight="1">
      <c r="A33" s="201"/>
      <c r="B33" s="173" t="s">
        <v>25</v>
      </c>
      <c r="C33" s="205"/>
      <c r="D33" s="201"/>
      <c r="E33" s="201"/>
      <c r="F33" s="302"/>
      <c r="G33" s="302"/>
      <c r="H33" s="302"/>
      <c r="I33" s="302"/>
      <c r="J33" s="9"/>
    </row>
    <row r="34" spans="1:10" s="8" customFormat="1" ht="24.95" customHeight="1">
      <c r="A34" s="206">
        <v>0</v>
      </c>
      <c r="B34" s="131" t="s">
        <v>24</v>
      </c>
      <c r="C34" s="205">
        <v>15</v>
      </c>
      <c r="D34" s="206">
        <f>'TRIAL BALANCE'!D21</f>
        <v>0</v>
      </c>
      <c r="E34" s="201"/>
      <c r="F34" s="302"/>
      <c r="G34" s="302"/>
      <c r="H34" s="302"/>
      <c r="I34" s="302"/>
    </row>
    <row r="35" spans="1:10" s="8" customFormat="1" ht="24.95" customHeight="1">
      <c r="A35" s="210">
        <v>0</v>
      </c>
      <c r="B35" s="131" t="s">
        <v>23</v>
      </c>
      <c r="C35" s="205">
        <v>16</v>
      </c>
      <c r="D35" s="206">
        <f>'TRIAL BALANCE'!D22</f>
        <v>0</v>
      </c>
      <c r="E35" s="201"/>
      <c r="F35" s="302"/>
      <c r="G35" s="302"/>
      <c r="H35" s="302"/>
      <c r="I35" s="302"/>
    </row>
    <row r="36" spans="1:10" s="8" customFormat="1" ht="24.95" customHeight="1">
      <c r="A36" s="210"/>
      <c r="B36" s="173" t="s">
        <v>113</v>
      </c>
      <c r="C36" s="205"/>
      <c r="D36" s="210">
        <f>SUM(D34:D35)</f>
        <v>0</v>
      </c>
      <c r="E36" s="201"/>
      <c r="F36" s="302"/>
      <c r="G36" s="302"/>
      <c r="H36" s="302"/>
      <c r="I36" s="302"/>
    </row>
    <row r="37" spans="1:10" s="8" customFormat="1" ht="24.95" customHeight="1">
      <c r="A37" s="211">
        <f>SUM(A32:A35)</f>
        <v>945699693.23000002</v>
      </c>
      <c r="B37" s="173" t="s">
        <v>22</v>
      </c>
      <c r="C37" s="131"/>
      <c r="D37" s="212"/>
      <c r="E37" s="200">
        <f>(D32+D36)</f>
        <v>448940208.19000012</v>
      </c>
      <c r="F37" s="303"/>
      <c r="G37" s="303"/>
      <c r="H37" s="303"/>
      <c r="I37" s="303"/>
      <c r="J37" s="21">
        <v>36173818349.239998</v>
      </c>
    </row>
    <row r="38" spans="1:10" s="8" customFormat="1" ht="24.95" customHeight="1">
      <c r="A38" s="200">
        <f>(A24)-(A37)</f>
        <v>691954863.87999988</v>
      </c>
      <c r="B38" s="173" t="s">
        <v>21</v>
      </c>
      <c r="C38" s="131"/>
      <c r="D38" s="201"/>
      <c r="E38" s="200">
        <f>(E24)-(E37)</f>
        <v>854038116.44000006</v>
      </c>
      <c r="F38" s="303"/>
      <c r="G38" s="303"/>
      <c r="H38" s="303"/>
      <c r="I38" s="303"/>
    </row>
    <row r="39" spans="1:10" s="8" customFormat="1" ht="24.95" customHeight="1">
      <c r="A39" s="201"/>
      <c r="B39" s="173" t="s">
        <v>20</v>
      </c>
      <c r="C39" s="131"/>
      <c r="D39" s="201"/>
      <c r="E39" s="201"/>
      <c r="F39" s="302"/>
      <c r="G39" s="302"/>
      <c r="H39" s="302"/>
      <c r="I39" s="302"/>
      <c r="J39" s="21">
        <v>18185045.48</v>
      </c>
    </row>
    <row r="40" spans="1:10" s="8" customFormat="1" ht="24.95" customHeight="1">
      <c r="A40" s="206">
        <v>844598410.87</v>
      </c>
      <c r="B40" s="131" t="s">
        <v>18</v>
      </c>
      <c r="C40" s="213">
        <v>17</v>
      </c>
      <c r="D40" s="214"/>
      <c r="E40" s="201">
        <f>'ADJUSTED TRAIL BAL'!D23</f>
        <v>1014081492.9299999</v>
      </c>
      <c r="F40" s="302"/>
      <c r="G40" s="302"/>
      <c r="H40" s="302"/>
      <c r="I40" s="302"/>
    </row>
    <row r="41" spans="1:10" s="8" customFormat="1" ht="24.95" customHeight="1">
      <c r="A41" s="206">
        <v>78953116.140000001</v>
      </c>
      <c r="B41" s="131" t="s">
        <v>90</v>
      </c>
      <c r="C41" s="213">
        <v>18</v>
      </c>
      <c r="D41" s="131"/>
      <c r="E41" s="215">
        <f>'ADJUSTED TRAIL BAL'!D24</f>
        <v>195716316.66999999</v>
      </c>
      <c r="F41" s="305"/>
      <c r="G41" s="305"/>
      <c r="H41" s="305"/>
      <c r="I41" s="305"/>
    </row>
    <row r="42" spans="1:10" s="8" customFormat="1" ht="24.95" customHeight="1">
      <c r="A42" s="206">
        <v>-95531584.019999996</v>
      </c>
      <c r="B42" s="131" t="s">
        <v>19</v>
      </c>
      <c r="C42" s="213">
        <v>19</v>
      </c>
      <c r="D42" s="206">
        <f>'Financial Performance'!D48</f>
        <v>-124163030.02999973</v>
      </c>
      <c r="E42" s="202"/>
      <c r="F42" s="304"/>
      <c r="G42" s="304"/>
      <c r="H42" s="304"/>
      <c r="I42" s="304"/>
    </row>
    <row r="43" spans="1:10" s="8" customFormat="1" ht="24.95" customHeight="1" thickBot="1">
      <c r="A43" s="217">
        <v>-136065079.11000001</v>
      </c>
      <c r="B43" s="131" t="s">
        <v>17</v>
      </c>
      <c r="C43" s="213">
        <v>20</v>
      </c>
      <c r="D43" s="218">
        <f>'TRIAL BALANCE'!D26</f>
        <v>-231596663.13</v>
      </c>
      <c r="E43" s="202">
        <f>SUM(D42:D43)</f>
        <v>-355759693.15999973</v>
      </c>
      <c r="F43" s="304"/>
      <c r="G43" s="304"/>
      <c r="H43" s="304"/>
      <c r="I43" s="304"/>
      <c r="J43" s="33">
        <f>E38</f>
        <v>854038116.44000006</v>
      </c>
    </row>
    <row r="44" spans="1:10" s="1" customFormat="1" ht="24.95" customHeight="1">
      <c r="A44" s="219">
        <f>SUM(A40:A43)</f>
        <v>691954863.88</v>
      </c>
      <c r="B44" s="173" t="s">
        <v>16</v>
      </c>
      <c r="C44" s="131"/>
      <c r="D44" s="131"/>
      <c r="E44" s="200">
        <f>SUM(E40:E41:E43)</f>
        <v>854038116.44000018</v>
      </c>
      <c r="F44" s="303"/>
      <c r="G44" s="303"/>
      <c r="H44" s="303"/>
      <c r="I44" s="303"/>
      <c r="J44" s="34">
        <f>-E44</f>
        <v>-854038116.44000018</v>
      </c>
    </row>
    <row r="45" spans="1:10">
      <c r="J45" s="32">
        <f>SUM(J43:J44)</f>
        <v>0</v>
      </c>
    </row>
    <row r="46" spans="1:10" ht="16.5">
      <c r="B46" s="345">
        <v>172</v>
      </c>
      <c r="E46" s="7"/>
      <c r="F46" s="7"/>
      <c r="G46" s="7"/>
      <c r="H46" s="7"/>
      <c r="I46" s="7"/>
    </row>
    <row r="49" spans="4:4">
      <c r="D49" s="23"/>
    </row>
    <row r="50" spans="4:4">
      <c r="D50" s="23"/>
    </row>
    <row r="51" spans="4:4">
      <c r="D51" s="23"/>
    </row>
    <row r="52" spans="4:4">
      <c r="D52" s="23"/>
    </row>
    <row r="53" spans="4:4">
      <c r="D53" s="23"/>
    </row>
    <row r="54" spans="4:4">
      <c r="D54" s="23"/>
    </row>
    <row r="55" spans="4:4">
      <c r="D55" s="23"/>
    </row>
    <row r="56" spans="4:4">
      <c r="D56" s="23"/>
    </row>
    <row r="57" spans="4:4">
      <c r="D57" s="23"/>
    </row>
    <row r="58" spans="4:4">
      <c r="D58" s="23"/>
    </row>
    <row r="59" spans="4:4">
      <c r="D59" s="23"/>
    </row>
    <row r="60" spans="4:4">
      <c r="D60" s="23"/>
    </row>
    <row r="61" spans="4:4">
      <c r="D61" s="23"/>
    </row>
    <row r="62" spans="4:4">
      <c r="D62" s="23"/>
    </row>
    <row r="63" spans="4:4">
      <c r="D63" s="23"/>
    </row>
    <row r="64" spans="4:4">
      <c r="D64" s="23"/>
    </row>
    <row r="65" spans="4:4">
      <c r="D65" s="23"/>
    </row>
    <row r="66" spans="4:4">
      <c r="D66" s="23"/>
    </row>
    <row r="67" spans="4:4">
      <c r="D67" s="23"/>
    </row>
    <row r="68" spans="4:4">
      <c r="D68" s="23"/>
    </row>
    <row r="69" spans="4:4">
      <c r="D69" s="23"/>
    </row>
    <row r="70" spans="4:4">
      <c r="D70" s="23"/>
    </row>
    <row r="71" spans="4:4">
      <c r="D71" s="23"/>
    </row>
    <row r="72" spans="4:4">
      <c r="D72" s="23"/>
    </row>
    <row r="73" spans="4:4">
      <c r="D73" s="23"/>
    </row>
    <row r="74" spans="4:4">
      <c r="D74" s="23"/>
    </row>
    <row r="75" spans="4:4">
      <c r="D75" s="23"/>
    </row>
    <row r="76" spans="4:4">
      <c r="D76" s="23"/>
    </row>
    <row r="77" spans="4:4">
      <c r="D77" s="23"/>
    </row>
    <row r="78" spans="4:4">
      <c r="D78" s="23"/>
    </row>
    <row r="79" spans="4:4">
      <c r="D79" s="23"/>
    </row>
    <row r="80" spans="4:4">
      <c r="D80" s="23"/>
    </row>
    <row r="81" spans="4:4">
      <c r="D81" s="23"/>
    </row>
    <row r="82" spans="4:4">
      <c r="D82" s="23"/>
    </row>
    <row r="83" spans="4:4">
      <c r="D83" s="23"/>
    </row>
    <row r="84" spans="4:4">
      <c r="D84" s="23"/>
    </row>
    <row r="85" spans="4:4">
      <c r="D85" s="23"/>
    </row>
    <row r="86" spans="4:4">
      <c r="D86" s="23"/>
    </row>
    <row r="87" spans="4:4">
      <c r="D87" s="23"/>
    </row>
    <row r="88" spans="4:4">
      <c r="D88" s="23"/>
    </row>
    <row r="89" spans="4:4">
      <c r="D89" s="23"/>
    </row>
    <row r="90" spans="4:4">
      <c r="D90" s="23"/>
    </row>
    <row r="91" spans="4:4">
      <c r="D91" s="23"/>
    </row>
    <row r="92" spans="4:4">
      <c r="D92" s="23"/>
    </row>
    <row r="93" spans="4:4">
      <c r="D93" s="23"/>
    </row>
    <row r="94" spans="4:4">
      <c r="D94" s="23"/>
    </row>
    <row r="95" spans="4:4">
      <c r="D95" s="23"/>
    </row>
    <row r="96" spans="4:4">
      <c r="D96" s="23"/>
    </row>
    <row r="97" spans="4:9">
      <c r="D97" s="23"/>
    </row>
    <row r="98" spans="4:9">
      <c r="D98" s="23"/>
    </row>
    <row r="99" spans="4:9">
      <c r="D99" s="23"/>
    </row>
    <row r="100" spans="4:9">
      <c r="D100" s="23"/>
    </row>
    <row r="101" spans="4:9">
      <c r="D101" s="23"/>
    </row>
    <row r="102" spans="4:9">
      <c r="D102" s="23"/>
    </row>
    <row r="103" spans="4:9">
      <c r="D103" s="23"/>
    </row>
    <row r="104" spans="4:9">
      <c r="D104" s="23"/>
    </row>
    <row r="105" spans="4:9">
      <c r="D105" s="23"/>
    </row>
    <row r="106" spans="4:9">
      <c r="D106" s="23"/>
    </row>
    <row r="107" spans="4:9" ht="15.75">
      <c r="D107" s="23"/>
      <c r="E107" s="37">
        <v>217118533.28999999</v>
      </c>
      <c r="F107" s="37"/>
      <c r="G107" s="37"/>
      <c r="H107" s="37"/>
      <c r="I107" s="37"/>
    </row>
    <row r="108" spans="4:9" ht="15.75">
      <c r="D108" s="23"/>
      <c r="E108" s="37">
        <v>-195716316.66999999</v>
      </c>
      <c r="F108" s="37"/>
      <c r="G108" s="37"/>
      <c r="H108" s="37"/>
      <c r="I108" s="37"/>
    </row>
    <row r="109" spans="4:9" ht="15.75">
      <c r="E109" s="55">
        <f>SUM(E107:E108)</f>
        <v>21402216.620000005</v>
      </c>
      <c r="F109" s="55"/>
      <c r="G109" s="55"/>
      <c r="H109" s="55"/>
      <c r="I109" s="55"/>
    </row>
    <row r="111" spans="4:9">
      <c r="E111" s="23">
        <v>217118533.28999999</v>
      </c>
      <c r="F111" s="23"/>
      <c r="G111" s="23"/>
      <c r="H111" s="23"/>
      <c r="I111" s="23"/>
    </row>
    <row r="112" spans="4:9" ht="15.75">
      <c r="E112" s="55">
        <v>-21402216.620000001</v>
      </c>
      <c r="F112" s="55"/>
      <c r="G112" s="55"/>
      <c r="H112" s="55"/>
      <c r="I112" s="55"/>
    </row>
    <row r="113" spans="5:9">
      <c r="E113" s="35">
        <f>SUM(E111:E112)</f>
        <v>195716316.66999999</v>
      </c>
      <c r="F113" s="35"/>
      <c r="G113" s="35"/>
      <c r="H113" s="35"/>
      <c r="I113" s="35"/>
    </row>
  </sheetData>
  <mergeCells count="4">
    <mergeCell ref="C6:C7"/>
    <mergeCell ref="D6:E6"/>
    <mergeCell ref="A4:E4"/>
    <mergeCell ref="A5:E5"/>
  </mergeCells>
  <pageMargins left="0.99" right="0.3" top="0.6" bottom="0.34" header="0.19" footer="0.17"/>
  <pageSetup paperSize="9" scale="70" orientation="portrait" r:id="rId1"/>
  <rowBreaks count="1" manualBreakCount="1">
    <brk id="4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B5:G150"/>
  <sheetViews>
    <sheetView tabSelected="1" topLeftCell="A142" workbookViewId="0">
      <selection activeCell="C159" sqref="C159"/>
    </sheetView>
  </sheetViews>
  <sheetFormatPr defaultRowHeight="15"/>
  <cols>
    <col min="2" max="2" width="46.28515625" customWidth="1"/>
    <col min="3" max="3" width="10.42578125" customWidth="1"/>
  </cols>
  <sheetData>
    <row r="5" spans="2:7" ht="16.5">
      <c r="B5" s="167" t="s">
        <v>241</v>
      </c>
      <c r="C5" s="167"/>
      <c r="D5" s="167"/>
      <c r="E5" s="168"/>
      <c r="F5" s="168"/>
      <c r="G5" s="169"/>
    </row>
    <row r="6" spans="2:7" ht="16.5">
      <c r="B6" s="167"/>
      <c r="C6" s="167"/>
      <c r="D6" s="167"/>
      <c r="E6" s="169"/>
      <c r="F6" s="169"/>
      <c r="G6" s="169"/>
    </row>
    <row r="7" spans="2:7" ht="17.25">
      <c r="B7" s="170" t="s">
        <v>235</v>
      </c>
      <c r="C7" s="171"/>
      <c r="D7" s="171"/>
      <c r="E7" s="171"/>
      <c r="F7" s="169"/>
      <c r="G7" s="169"/>
    </row>
    <row r="8" spans="2:7">
      <c r="B8" s="172"/>
    </row>
    <row r="9" spans="2:7" ht="17.25">
      <c r="F9" s="171"/>
      <c r="G9" s="171"/>
    </row>
    <row r="10" spans="2:7" ht="17.25">
      <c r="B10" s="170" t="s">
        <v>128</v>
      </c>
      <c r="C10" s="171"/>
      <c r="D10" s="171"/>
      <c r="E10" s="171"/>
      <c r="F10" s="171"/>
      <c r="G10" s="171"/>
    </row>
    <row r="11" spans="2:7" ht="30" customHeight="1">
      <c r="B11" s="173" t="s">
        <v>14</v>
      </c>
      <c r="C11" s="174" t="s">
        <v>236</v>
      </c>
      <c r="D11" s="171"/>
      <c r="E11" s="171"/>
      <c r="F11" s="171"/>
      <c r="G11" s="171"/>
    </row>
    <row r="12" spans="2:7" ht="30" customHeight="1">
      <c r="B12" s="131" t="s">
        <v>129</v>
      </c>
      <c r="C12" s="131">
        <v>328.3</v>
      </c>
      <c r="D12" s="171"/>
      <c r="E12" s="171"/>
      <c r="F12" s="171"/>
      <c r="G12" s="171"/>
    </row>
    <row r="13" spans="2:7" ht="30" customHeight="1">
      <c r="B13" s="131" t="s">
        <v>130</v>
      </c>
      <c r="C13" s="131">
        <v>5.4</v>
      </c>
      <c r="D13" s="171"/>
      <c r="E13" s="171"/>
      <c r="F13" s="171"/>
      <c r="G13" s="171"/>
    </row>
    <row r="14" spans="2:7" ht="30" customHeight="1">
      <c r="B14" s="131" t="s">
        <v>244</v>
      </c>
      <c r="C14" s="131">
        <v>1.1000000000000001</v>
      </c>
      <c r="D14" s="171"/>
      <c r="E14" s="171"/>
      <c r="F14" s="171"/>
      <c r="G14" s="171"/>
    </row>
    <row r="15" spans="2:7" ht="30" customHeight="1">
      <c r="B15" s="175" t="s">
        <v>237</v>
      </c>
      <c r="C15" s="131">
        <v>25.2</v>
      </c>
      <c r="D15" s="171"/>
      <c r="E15" s="171"/>
      <c r="F15" s="171"/>
      <c r="G15" s="171"/>
    </row>
    <row r="16" spans="2:7" ht="30" customHeight="1">
      <c r="B16" s="173" t="s">
        <v>4</v>
      </c>
      <c r="C16" s="173">
        <f>SUM(C12:C15)</f>
        <v>360</v>
      </c>
      <c r="D16" s="171"/>
      <c r="E16" s="171"/>
      <c r="F16" s="171"/>
      <c r="G16" s="171"/>
    </row>
    <row r="17" spans="2:7" ht="17.25">
      <c r="B17" s="171"/>
      <c r="C17" s="171"/>
      <c r="D17" s="171"/>
      <c r="E17" s="171"/>
      <c r="F17" s="171"/>
      <c r="G17" s="171"/>
    </row>
    <row r="18" spans="2:7" ht="17.25">
      <c r="B18" s="171"/>
      <c r="C18" s="171"/>
      <c r="D18" s="171"/>
      <c r="E18" s="171"/>
      <c r="F18" s="171"/>
      <c r="G18" s="171"/>
    </row>
    <row r="19" spans="2:7" ht="17.25">
      <c r="B19" s="171"/>
      <c r="C19" s="171"/>
      <c r="D19" s="171"/>
      <c r="E19" s="171"/>
      <c r="F19" s="171"/>
      <c r="G19" s="171"/>
    </row>
    <row r="20" spans="2:7" ht="17.25">
      <c r="B20" s="171"/>
      <c r="C20" s="171"/>
      <c r="D20" s="171"/>
      <c r="E20" s="171"/>
      <c r="F20" s="171"/>
      <c r="G20" s="171"/>
    </row>
    <row r="21" spans="2:7" ht="17.25">
      <c r="B21" s="171"/>
      <c r="C21" s="171"/>
      <c r="D21" s="171"/>
      <c r="E21" s="171"/>
      <c r="F21" s="171"/>
      <c r="G21" s="171"/>
    </row>
    <row r="22" spans="2:7" ht="17.25">
      <c r="B22" s="171"/>
      <c r="C22" s="171"/>
      <c r="D22" s="171"/>
      <c r="E22" s="171"/>
      <c r="F22" s="171"/>
      <c r="G22" s="171"/>
    </row>
    <row r="23" spans="2:7" ht="17.25">
      <c r="B23" s="171"/>
      <c r="C23" s="171"/>
      <c r="D23" s="171"/>
      <c r="E23" s="171"/>
      <c r="F23" s="171"/>
      <c r="G23" s="171"/>
    </row>
    <row r="24" spans="2:7" ht="17.25">
      <c r="B24" s="171"/>
      <c r="C24" s="171"/>
      <c r="D24" s="171"/>
      <c r="E24" s="171"/>
      <c r="F24" s="171"/>
      <c r="G24" s="171"/>
    </row>
    <row r="25" spans="2:7" ht="17.25">
      <c r="B25" s="171"/>
      <c r="C25" s="171"/>
      <c r="D25" s="171"/>
      <c r="E25" s="171"/>
      <c r="F25" s="171"/>
      <c r="G25" s="171"/>
    </row>
    <row r="26" spans="2:7" ht="17.25">
      <c r="B26" s="171"/>
      <c r="C26" s="171"/>
      <c r="D26" s="171"/>
      <c r="E26" s="171"/>
      <c r="F26" s="171"/>
      <c r="G26" s="171"/>
    </row>
    <row r="27" spans="2:7" ht="17.25">
      <c r="B27" s="171"/>
      <c r="C27" s="171"/>
      <c r="D27" s="171"/>
      <c r="E27" s="171"/>
      <c r="F27" s="171"/>
      <c r="G27" s="171"/>
    </row>
    <row r="28" spans="2:7" ht="17.25">
      <c r="B28" s="171"/>
      <c r="C28" s="171"/>
      <c r="D28" s="171"/>
      <c r="E28" s="171"/>
      <c r="F28" s="171"/>
      <c r="G28" s="171"/>
    </row>
    <row r="29" spans="2:7" ht="17.25">
      <c r="B29" s="171"/>
      <c r="C29" s="171"/>
      <c r="D29" s="171"/>
      <c r="E29" s="171"/>
      <c r="F29" s="171"/>
      <c r="G29" s="171"/>
    </row>
    <row r="30" spans="2:7" ht="17.25">
      <c r="B30" s="171"/>
      <c r="C30" s="171"/>
      <c r="D30" s="171"/>
      <c r="E30" s="171"/>
      <c r="F30" s="171"/>
      <c r="G30" s="171"/>
    </row>
    <row r="31" spans="2:7" ht="17.25">
      <c r="B31" s="171"/>
      <c r="C31" s="176"/>
      <c r="D31" s="171"/>
      <c r="E31" s="171"/>
      <c r="F31" s="171"/>
      <c r="G31" s="171"/>
    </row>
    <row r="32" spans="2:7" ht="17.25">
      <c r="B32" s="171"/>
      <c r="C32" s="177"/>
      <c r="D32" s="171"/>
      <c r="E32" s="171"/>
      <c r="F32" s="171"/>
      <c r="G32" s="171"/>
    </row>
    <row r="33" spans="2:7" ht="17.25">
      <c r="B33" s="171"/>
      <c r="C33" s="171"/>
      <c r="D33" s="171"/>
      <c r="E33" s="171"/>
      <c r="F33" s="171"/>
      <c r="G33" s="171"/>
    </row>
    <row r="34" spans="2:7" ht="17.25">
      <c r="B34" s="171"/>
      <c r="C34" s="171"/>
      <c r="D34" s="171"/>
      <c r="E34" s="171"/>
      <c r="F34" s="171"/>
      <c r="G34" s="171"/>
    </row>
    <row r="35" spans="2:7" ht="17.25">
      <c r="B35" s="171"/>
      <c r="C35" s="171"/>
      <c r="D35" s="171"/>
      <c r="E35" s="171"/>
      <c r="F35" s="171"/>
      <c r="G35" s="171"/>
    </row>
    <row r="36" spans="2:7" ht="17.25">
      <c r="B36" s="171"/>
      <c r="C36" s="171"/>
      <c r="D36" s="171"/>
      <c r="E36" s="171"/>
      <c r="F36" s="171"/>
      <c r="G36" s="171"/>
    </row>
    <row r="37" spans="2:7" ht="17.25">
      <c r="B37" s="171"/>
      <c r="C37" s="171"/>
      <c r="D37" s="171"/>
      <c r="E37" s="171"/>
      <c r="F37" s="171"/>
      <c r="G37" s="171"/>
    </row>
    <row r="38" spans="2:7" ht="17.25">
      <c r="B38" s="171"/>
      <c r="C38" s="171"/>
      <c r="D38" s="171"/>
      <c r="E38" s="171"/>
      <c r="F38" s="171"/>
      <c r="G38" s="171"/>
    </row>
    <row r="39" spans="2:7" ht="17.25">
      <c r="B39" s="171"/>
      <c r="C39" s="171"/>
      <c r="D39" s="171"/>
      <c r="E39" s="171"/>
      <c r="F39" s="171"/>
      <c r="G39" s="171"/>
    </row>
    <row r="40" spans="2:7" ht="17.25">
      <c r="B40" s="171"/>
      <c r="C40" s="171"/>
      <c r="D40" s="171"/>
      <c r="E40" s="171"/>
      <c r="F40" s="171"/>
      <c r="G40" s="171"/>
    </row>
    <row r="41" spans="2:7" ht="17.25">
      <c r="B41" s="171"/>
      <c r="C41" s="171"/>
      <c r="D41" s="171"/>
      <c r="E41" s="171"/>
      <c r="F41" s="171"/>
      <c r="G41" s="171"/>
    </row>
    <row r="42" spans="2:7" ht="17.25">
      <c r="B42" s="171"/>
      <c r="C42" s="171"/>
      <c r="D42" s="171"/>
      <c r="E42" s="171"/>
      <c r="F42" s="171"/>
      <c r="G42" s="171"/>
    </row>
    <row r="43" spans="2:7" ht="17.25">
      <c r="B43" s="171"/>
      <c r="C43" s="171"/>
      <c r="D43" s="171"/>
      <c r="E43" s="171"/>
      <c r="F43" s="171"/>
      <c r="G43" s="171"/>
    </row>
    <row r="44" spans="2:7" ht="17.25">
      <c r="B44" s="171"/>
      <c r="C44" s="171"/>
      <c r="D44" s="171"/>
      <c r="E44" s="171"/>
      <c r="F44" s="171"/>
      <c r="G44" s="171"/>
    </row>
    <row r="45" spans="2:7" ht="17.25">
      <c r="B45" s="171"/>
      <c r="C45" s="171"/>
      <c r="D45" s="171"/>
      <c r="E45" s="171"/>
      <c r="F45" s="171"/>
      <c r="G45" s="171"/>
    </row>
    <row r="46" spans="2:7" ht="17.25">
      <c r="B46" s="171"/>
      <c r="C46" s="171"/>
      <c r="D46" s="171"/>
      <c r="E46" s="171"/>
      <c r="F46" s="171"/>
      <c r="G46" s="171"/>
    </row>
    <row r="47" spans="2:7" ht="17.25">
      <c r="B47" s="171"/>
      <c r="C47" s="171"/>
      <c r="D47" s="171"/>
      <c r="E47" s="171"/>
      <c r="F47" s="171"/>
      <c r="G47" s="171"/>
    </row>
    <row r="48" spans="2:7" ht="17.25">
      <c r="B48" s="171"/>
      <c r="C48" s="171"/>
      <c r="D48" s="171"/>
      <c r="E48" s="171"/>
      <c r="F48" s="171"/>
      <c r="G48" s="171"/>
    </row>
    <row r="49" spans="2:7" ht="17.25">
      <c r="B49" s="178"/>
      <c r="C49" s="171"/>
      <c r="D49" s="171"/>
      <c r="E49" s="171"/>
      <c r="F49" s="171"/>
      <c r="G49" s="171"/>
    </row>
    <row r="50" spans="2:7" ht="17.25">
      <c r="B50" s="171"/>
      <c r="C50" s="171"/>
      <c r="D50" s="171"/>
      <c r="E50" s="171"/>
      <c r="F50" s="171"/>
      <c r="G50" s="171"/>
    </row>
    <row r="51" spans="2:7" ht="17.25">
      <c r="B51" s="169">
        <v>185</v>
      </c>
      <c r="C51" s="171"/>
      <c r="D51" s="171"/>
      <c r="E51" s="171"/>
      <c r="F51" s="171"/>
      <c r="G51" s="171"/>
    </row>
    <row r="52" spans="2:7" ht="17.25">
      <c r="B52" s="169"/>
      <c r="C52" s="171"/>
      <c r="D52" s="171"/>
      <c r="E52" s="171"/>
      <c r="F52" s="171"/>
      <c r="G52" s="171"/>
    </row>
    <row r="53" spans="2:7" ht="17.25">
      <c r="B53" s="171"/>
      <c r="C53" s="171"/>
      <c r="D53" s="171"/>
      <c r="E53" s="171"/>
      <c r="F53" s="171"/>
      <c r="G53" s="171"/>
    </row>
    <row r="54" spans="2:7" ht="17.25">
      <c r="B54" s="171"/>
      <c r="C54" s="171"/>
      <c r="D54" s="171"/>
      <c r="E54" s="171"/>
      <c r="F54" s="171"/>
      <c r="G54" s="171"/>
    </row>
    <row r="55" spans="2:7" ht="17.25">
      <c r="B55" s="171"/>
      <c r="C55" s="171"/>
      <c r="D55" s="171"/>
      <c r="E55" s="171"/>
      <c r="F55" s="171"/>
      <c r="G55" s="171"/>
    </row>
    <row r="56" spans="2:7" ht="17.25">
      <c r="B56" s="177"/>
      <c r="C56" s="177"/>
      <c r="D56" s="177"/>
      <c r="E56" s="171"/>
      <c r="F56" s="171"/>
      <c r="G56" s="171"/>
    </row>
    <row r="57" spans="2:7" ht="17.25">
      <c r="B57" s="167" t="s">
        <v>242</v>
      </c>
      <c r="C57" s="167"/>
      <c r="D57" s="167"/>
      <c r="E57" s="171"/>
      <c r="F57" s="171"/>
      <c r="G57" s="171"/>
    </row>
    <row r="58" spans="2:7" ht="17.25">
      <c r="B58" s="167"/>
      <c r="C58" s="167"/>
      <c r="D58" s="167"/>
      <c r="E58" s="171"/>
      <c r="F58" s="171"/>
      <c r="G58" s="171"/>
    </row>
    <row r="59" spans="2:7" ht="17.25">
      <c r="B59" s="170" t="s">
        <v>235</v>
      </c>
      <c r="C59" s="171"/>
      <c r="D59" s="171"/>
      <c r="E59" s="171"/>
      <c r="F59" s="171"/>
      <c r="G59" s="171"/>
    </row>
    <row r="60" spans="2:7" ht="17.25">
      <c r="B60" s="172"/>
      <c r="D60" s="171"/>
      <c r="E60" s="171"/>
      <c r="F60" s="171"/>
      <c r="G60" s="171"/>
    </row>
    <row r="61" spans="2:7" ht="17.25">
      <c r="B61" s="170" t="s">
        <v>128</v>
      </c>
      <c r="C61" s="171"/>
      <c r="D61" s="171"/>
      <c r="E61" s="171"/>
      <c r="F61" s="171"/>
      <c r="G61" s="171"/>
    </row>
    <row r="62" spans="2:7" ht="17.25">
      <c r="B62" s="173" t="s">
        <v>14</v>
      </c>
      <c r="C62" s="174" t="s">
        <v>236</v>
      </c>
      <c r="D62" s="171"/>
      <c r="E62" s="171"/>
      <c r="F62" s="171"/>
      <c r="G62" s="171"/>
    </row>
    <row r="63" spans="2:7" ht="24.95" customHeight="1">
      <c r="B63" s="131" t="s">
        <v>131</v>
      </c>
      <c r="C63" s="131">
        <v>137.4</v>
      </c>
      <c r="D63" s="171"/>
      <c r="E63" s="171"/>
      <c r="F63" s="171"/>
      <c r="G63" s="171"/>
    </row>
    <row r="64" spans="2:7" ht="24.95" customHeight="1">
      <c r="B64" s="131" t="s">
        <v>132</v>
      </c>
      <c r="C64" s="131">
        <v>9.1</v>
      </c>
      <c r="D64" s="171"/>
      <c r="E64" s="171"/>
      <c r="F64" s="171"/>
      <c r="G64" s="171"/>
    </row>
    <row r="65" spans="2:7" ht="24.95" customHeight="1">
      <c r="B65" s="131" t="s">
        <v>134</v>
      </c>
      <c r="C65" s="131">
        <v>1.4</v>
      </c>
      <c r="D65" s="171"/>
      <c r="E65" s="171"/>
      <c r="F65" s="171"/>
      <c r="G65" s="171"/>
    </row>
    <row r="66" spans="2:7" ht="24.95" customHeight="1">
      <c r="B66" s="131" t="s">
        <v>133</v>
      </c>
      <c r="C66" s="131">
        <v>0</v>
      </c>
      <c r="D66" s="171"/>
      <c r="E66" s="171"/>
      <c r="F66" s="171"/>
      <c r="G66" s="171"/>
    </row>
    <row r="67" spans="2:7" ht="24.95" customHeight="1">
      <c r="B67" s="175" t="s">
        <v>182</v>
      </c>
      <c r="C67" s="175">
        <v>1</v>
      </c>
      <c r="D67" s="171"/>
      <c r="E67" s="171"/>
      <c r="F67" s="171"/>
      <c r="G67" s="171"/>
    </row>
    <row r="68" spans="2:7" ht="24.95" customHeight="1">
      <c r="B68" s="175" t="s">
        <v>205</v>
      </c>
      <c r="C68" s="175">
        <v>0.2</v>
      </c>
      <c r="D68" s="171"/>
      <c r="E68" s="171"/>
      <c r="F68" s="171"/>
      <c r="G68" s="171"/>
    </row>
    <row r="69" spans="2:7" ht="24.95" customHeight="1">
      <c r="B69" s="175" t="s">
        <v>238</v>
      </c>
      <c r="C69" s="131">
        <v>205</v>
      </c>
      <c r="D69" s="171"/>
      <c r="E69" s="171"/>
      <c r="F69" s="171"/>
      <c r="G69" s="171"/>
    </row>
    <row r="70" spans="2:7" ht="24.95" customHeight="1">
      <c r="B70" s="175" t="s">
        <v>135</v>
      </c>
      <c r="C70" s="131">
        <v>5.9</v>
      </c>
      <c r="D70" s="171"/>
      <c r="E70" s="171"/>
      <c r="F70" s="171"/>
      <c r="G70" s="171"/>
    </row>
    <row r="71" spans="2:7" ht="24.95" customHeight="1">
      <c r="B71" s="179" t="s">
        <v>4</v>
      </c>
      <c r="C71" s="173">
        <f>SUM(C63:C70)</f>
        <v>360</v>
      </c>
      <c r="D71" s="171"/>
      <c r="E71" s="171"/>
      <c r="F71" s="171"/>
      <c r="G71" s="171"/>
    </row>
    <row r="72" spans="2:7" ht="17.25">
      <c r="B72" s="171"/>
      <c r="C72" s="171"/>
      <c r="D72" s="171"/>
      <c r="E72" s="171"/>
      <c r="F72" s="171"/>
      <c r="G72" s="171"/>
    </row>
    <row r="73" spans="2:7" ht="17.25">
      <c r="B73" s="171"/>
      <c r="C73" s="171"/>
      <c r="D73" s="171"/>
      <c r="E73" s="171"/>
      <c r="F73" s="171"/>
      <c r="G73" s="171"/>
    </row>
    <row r="74" spans="2:7" ht="17.25">
      <c r="B74" s="171"/>
      <c r="C74" s="171"/>
      <c r="D74" s="171"/>
      <c r="E74" s="171"/>
      <c r="F74" s="171"/>
      <c r="G74" s="171"/>
    </row>
    <row r="75" spans="2:7" ht="17.25">
      <c r="B75" s="171"/>
      <c r="C75" s="171"/>
      <c r="D75" s="171"/>
      <c r="E75" s="171"/>
      <c r="F75" s="171"/>
      <c r="G75" s="171"/>
    </row>
    <row r="76" spans="2:7" ht="17.25">
      <c r="B76" s="171"/>
      <c r="C76" s="171"/>
      <c r="D76" s="171"/>
      <c r="E76" s="171"/>
      <c r="F76" s="171"/>
      <c r="G76" s="171"/>
    </row>
    <row r="77" spans="2:7" ht="17.25">
      <c r="B77" s="171"/>
      <c r="C77" s="171"/>
      <c r="D77" s="171"/>
      <c r="E77" s="171"/>
      <c r="F77" s="171"/>
      <c r="G77" s="171"/>
    </row>
    <row r="78" spans="2:7" ht="17.25">
      <c r="B78" s="171"/>
      <c r="C78" s="171"/>
      <c r="D78" s="171"/>
      <c r="E78" s="171"/>
      <c r="F78" s="171"/>
      <c r="G78" s="171"/>
    </row>
    <row r="79" spans="2:7" ht="17.25">
      <c r="B79" s="171"/>
      <c r="C79" s="171"/>
      <c r="D79" s="171"/>
      <c r="E79" s="171"/>
      <c r="F79" s="171"/>
      <c r="G79" s="171"/>
    </row>
    <row r="80" spans="2:7" ht="17.25">
      <c r="B80" s="171"/>
      <c r="C80" s="171"/>
      <c r="D80" s="171"/>
      <c r="E80" s="171"/>
      <c r="F80" s="171"/>
      <c r="G80" s="171"/>
    </row>
    <row r="81" spans="2:7" ht="17.25">
      <c r="B81" s="171"/>
      <c r="C81" s="171"/>
      <c r="D81" s="171"/>
      <c r="E81" s="171"/>
      <c r="F81" s="171"/>
      <c r="G81" s="171"/>
    </row>
    <row r="82" spans="2:7" ht="17.25">
      <c r="B82" s="171"/>
      <c r="C82" s="171"/>
      <c r="D82" s="171"/>
      <c r="E82" s="171"/>
      <c r="F82" s="171"/>
      <c r="G82" s="171"/>
    </row>
    <row r="83" spans="2:7" ht="17.25">
      <c r="B83" s="171"/>
      <c r="C83" s="171"/>
      <c r="D83" s="171"/>
      <c r="E83" s="171"/>
      <c r="F83" s="171"/>
      <c r="G83" s="171"/>
    </row>
    <row r="84" spans="2:7" ht="17.25">
      <c r="B84" s="171"/>
      <c r="C84" s="171"/>
      <c r="D84" s="171"/>
      <c r="E84" s="171"/>
      <c r="F84" s="171"/>
      <c r="G84" s="171"/>
    </row>
    <row r="85" spans="2:7" ht="17.25">
      <c r="B85" s="171"/>
      <c r="C85" s="171"/>
      <c r="D85" s="171"/>
      <c r="E85" s="171"/>
      <c r="F85" s="171"/>
      <c r="G85" s="171"/>
    </row>
    <row r="86" spans="2:7" ht="17.25">
      <c r="B86" s="171"/>
      <c r="C86" s="171"/>
      <c r="D86" s="171"/>
      <c r="E86" s="171"/>
      <c r="F86" s="171"/>
      <c r="G86" s="171"/>
    </row>
    <row r="87" spans="2:7" ht="17.25">
      <c r="B87" s="171"/>
      <c r="C87" s="171"/>
      <c r="D87" s="171"/>
      <c r="E87" s="171"/>
      <c r="F87" s="171"/>
      <c r="G87" s="171"/>
    </row>
    <row r="88" spans="2:7" ht="17.25">
      <c r="B88" s="171"/>
      <c r="C88" s="171"/>
      <c r="D88" s="171"/>
      <c r="E88" s="171"/>
      <c r="F88" s="171"/>
      <c r="G88" s="171"/>
    </row>
    <row r="89" spans="2:7" ht="17.25">
      <c r="B89" s="171"/>
      <c r="C89" s="171"/>
      <c r="D89" s="171"/>
      <c r="E89" s="171"/>
      <c r="F89" s="171"/>
      <c r="G89" s="171"/>
    </row>
    <row r="90" spans="2:7" ht="17.25">
      <c r="B90" s="171"/>
      <c r="C90" s="171"/>
      <c r="D90" s="171"/>
      <c r="E90" s="171"/>
      <c r="F90" s="171"/>
      <c r="G90" s="171"/>
    </row>
    <row r="91" spans="2:7" ht="17.25">
      <c r="B91" s="171"/>
      <c r="C91" s="171"/>
      <c r="D91" s="171"/>
      <c r="E91" s="171"/>
      <c r="F91" s="171"/>
      <c r="G91" s="171"/>
    </row>
    <row r="92" spans="2:7" ht="17.25">
      <c r="B92" s="171"/>
      <c r="C92" s="171"/>
      <c r="D92" s="171"/>
      <c r="E92" s="171"/>
      <c r="F92" s="171"/>
      <c r="G92" s="171"/>
    </row>
    <row r="93" spans="2:7" ht="17.25">
      <c r="B93" s="171"/>
      <c r="C93" s="171"/>
      <c r="D93" s="171"/>
      <c r="E93" s="171"/>
      <c r="F93" s="171"/>
      <c r="G93" s="171"/>
    </row>
    <row r="94" spans="2:7" ht="17.25">
      <c r="B94" s="171"/>
      <c r="C94" s="171"/>
      <c r="D94" s="171"/>
      <c r="E94" s="171"/>
      <c r="F94" s="171"/>
      <c r="G94" s="171"/>
    </row>
    <row r="95" spans="2:7" ht="17.25">
      <c r="B95" s="171"/>
      <c r="C95" s="171"/>
      <c r="D95" s="171"/>
      <c r="E95" s="171"/>
      <c r="F95" s="171"/>
      <c r="G95" s="171"/>
    </row>
    <row r="96" spans="2:7" ht="17.25">
      <c r="B96" s="171"/>
      <c r="C96" s="171"/>
      <c r="D96" s="171"/>
      <c r="E96" s="171"/>
      <c r="F96" s="171"/>
      <c r="G96" s="171"/>
    </row>
    <row r="97" spans="2:7" ht="17.25">
      <c r="B97" s="171"/>
      <c r="C97" s="171"/>
      <c r="D97" s="171"/>
      <c r="E97" s="171"/>
      <c r="F97" s="171"/>
      <c r="G97" s="171"/>
    </row>
    <row r="98" spans="2:7" ht="17.25">
      <c r="B98" s="171"/>
      <c r="C98" s="171"/>
      <c r="D98" s="171"/>
      <c r="E98" s="171"/>
      <c r="F98" s="171"/>
      <c r="G98" s="171"/>
    </row>
    <row r="99" spans="2:7" ht="17.25">
      <c r="B99" s="171"/>
      <c r="C99" s="171"/>
      <c r="D99" s="171"/>
      <c r="E99" s="171"/>
      <c r="F99" s="171"/>
      <c r="G99" s="171"/>
    </row>
    <row r="100" spans="2:7" ht="17.25">
      <c r="B100" s="180"/>
      <c r="C100" s="171"/>
      <c r="D100" s="171"/>
      <c r="E100" s="171"/>
      <c r="F100" s="171"/>
      <c r="G100" s="171"/>
    </row>
    <row r="101" spans="2:7" ht="17.25">
      <c r="B101" s="169">
        <v>188</v>
      </c>
      <c r="C101" s="171"/>
      <c r="D101" s="171"/>
      <c r="E101" s="171"/>
      <c r="F101" s="171"/>
      <c r="G101" s="171"/>
    </row>
    <row r="102" spans="2:7" ht="17.25">
      <c r="B102" s="177"/>
      <c r="C102" s="177"/>
      <c r="D102" s="177"/>
      <c r="E102" s="171"/>
      <c r="F102" s="171"/>
      <c r="G102" s="171"/>
    </row>
    <row r="103" spans="2:7" ht="17.25">
      <c r="B103" s="177"/>
      <c r="C103" s="177"/>
      <c r="D103" s="177"/>
      <c r="E103" s="171"/>
      <c r="F103" s="171"/>
      <c r="G103" s="171"/>
    </row>
    <row r="104" spans="2:7" ht="17.25">
      <c r="B104" s="177"/>
      <c r="C104" s="177"/>
      <c r="D104" s="177"/>
      <c r="E104" s="171"/>
      <c r="F104" s="171"/>
      <c r="G104" s="171"/>
    </row>
    <row r="105" spans="2:7" ht="17.25">
      <c r="B105" s="177"/>
      <c r="C105" s="177"/>
      <c r="D105" s="177"/>
      <c r="E105" s="171"/>
      <c r="F105" s="171"/>
      <c r="G105" s="171"/>
    </row>
    <row r="106" spans="2:7" ht="17.25">
      <c r="B106" s="177"/>
      <c r="C106" s="177"/>
      <c r="D106" s="177"/>
      <c r="E106" s="171"/>
      <c r="F106" s="171"/>
      <c r="G106" s="171"/>
    </row>
    <row r="107" spans="2:7" ht="17.25">
      <c r="B107" s="177"/>
      <c r="C107" s="177"/>
      <c r="D107" s="177"/>
      <c r="E107" s="171"/>
      <c r="F107" s="171"/>
      <c r="G107" s="171"/>
    </row>
    <row r="108" spans="2:7" ht="17.25">
      <c r="B108" s="167" t="s">
        <v>243</v>
      </c>
      <c r="C108" s="177"/>
      <c r="D108" s="177"/>
      <c r="E108" s="171"/>
      <c r="F108" s="171"/>
      <c r="G108" s="171"/>
    </row>
    <row r="109" spans="2:7" ht="17.25">
      <c r="B109" s="167"/>
      <c r="C109" s="177"/>
      <c r="D109" s="177"/>
      <c r="E109" s="171"/>
      <c r="F109" s="171"/>
      <c r="G109" s="171"/>
    </row>
    <row r="110" spans="2:7" ht="17.25">
      <c r="B110" s="170" t="s">
        <v>235</v>
      </c>
      <c r="C110" s="177"/>
      <c r="D110" s="177"/>
      <c r="E110" s="171"/>
      <c r="F110" s="171"/>
      <c r="G110" s="171"/>
    </row>
    <row r="111" spans="2:7" ht="17.25">
      <c r="B111" s="177"/>
      <c r="C111" s="177"/>
      <c r="D111" s="177"/>
      <c r="E111" s="171"/>
      <c r="F111" s="171"/>
      <c r="G111" s="171"/>
    </row>
    <row r="112" spans="2:7" ht="17.25">
      <c r="B112" s="177"/>
      <c r="C112" s="177"/>
      <c r="D112" s="177"/>
      <c r="E112" s="171"/>
      <c r="F112" s="171"/>
      <c r="G112" s="171"/>
    </row>
    <row r="113" spans="2:7" ht="17.25">
      <c r="C113" s="167"/>
      <c r="D113" s="167"/>
      <c r="E113" s="171"/>
      <c r="F113" s="171"/>
      <c r="G113" s="171"/>
    </row>
    <row r="114" spans="2:7" ht="17.25">
      <c r="B114" s="170" t="s">
        <v>128</v>
      </c>
      <c r="C114" s="171"/>
      <c r="D114" s="167"/>
      <c r="E114" s="171"/>
      <c r="F114" s="171"/>
      <c r="G114" s="171"/>
    </row>
    <row r="115" spans="2:7" ht="39.950000000000003" customHeight="1">
      <c r="B115" s="173" t="s">
        <v>14</v>
      </c>
      <c r="C115" s="174" t="s">
        <v>236</v>
      </c>
      <c r="D115" s="171"/>
      <c r="E115" s="171"/>
      <c r="F115" s="171"/>
      <c r="G115" s="171"/>
    </row>
    <row r="116" spans="2:7" ht="39.950000000000003" customHeight="1">
      <c r="B116" s="131" t="s">
        <v>239</v>
      </c>
      <c r="C116" s="131">
        <v>355</v>
      </c>
      <c r="D116" s="171"/>
      <c r="E116" s="171"/>
      <c r="F116" s="171"/>
      <c r="G116" s="171"/>
    </row>
    <row r="117" spans="2:7" ht="39.950000000000003" customHeight="1">
      <c r="B117" s="131" t="s">
        <v>240</v>
      </c>
      <c r="C117" s="131">
        <v>5</v>
      </c>
      <c r="D117" s="171"/>
      <c r="E117" s="171"/>
      <c r="F117" s="171"/>
      <c r="G117" s="171"/>
    </row>
    <row r="118" spans="2:7" ht="39.950000000000003" customHeight="1">
      <c r="B118" s="179" t="s">
        <v>4</v>
      </c>
      <c r="C118" s="173">
        <f ca="1">SUM(C116:C118)</f>
        <v>360</v>
      </c>
      <c r="D118" s="171"/>
      <c r="E118" s="171"/>
      <c r="F118" s="171"/>
      <c r="G118" s="171"/>
    </row>
    <row r="119" spans="2:7" ht="17.25">
      <c r="D119" s="171"/>
      <c r="E119" s="171"/>
      <c r="F119" s="171"/>
      <c r="G119" s="171"/>
    </row>
    <row r="120" spans="2:7" ht="17.25">
      <c r="D120" s="171"/>
      <c r="E120" s="171"/>
      <c r="F120" s="171"/>
      <c r="G120" s="171"/>
    </row>
    <row r="121" spans="2:7" ht="17.25">
      <c r="D121" s="171"/>
      <c r="E121" s="171"/>
      <c r="F121" s="171"/>
      <c r="G121" s="171"/>
    </row>
    <row r="122" spans="2:7" ht="17.25">
      <c r="B122" s="171"/>
      <c r="C122" s="171"/>
      <c r="D122" s="171"/>
      <c r="E122" s="171"/>
      <c r="F122" s="171"/>
      <c r="G122" s="171"/>
    </row>
    <row r="123" spans="2:7" ht="17.25">
      <c r="B123" s="171"/>
      <c r="C123" s="171"/>
      <c r="D123" s="171"/>
      <c r="E123" s="171"/>
      <c r="F123" s="171"/>
      <c r="G123" s="171"/>
    </row>
    <row r="124" spans="2:7" ht="17.25">
      <c r="B124" s="171"/>
      <c r="C124" s="171"/>
      <c r="D124" s="171"/>
      <c r="E124" s="171"/>
      <c r="F124" s="171"/>
      <c r="G124" s="171"/>
    </row>
    <row r="125" spans="2:7" ht="17.25">
      <c r="B125" s="171"/>
      <c r="C125" s="171"/>
      <c r="D125" s="171"/>
      <c r="E125" s="171"/>
      <c r="F125" s="171"/>
      <c r="G125" s="171"/>
    </row>
    <row r="126" spans="2:7" ht="17.25">
      <c r="B126" s="171"/>
      <c r="C126" s="171"/>
      <c r="D126" s="171"/>
      <c r="E126" s="171"/>
      <c r="F126" s="171"/>
      <c r="G126" s="171"/>
    </row>
    <row r="127" spans="2:7" ht="17.25">
      <c r="B127" s="171"/>
      <c r="C127" s="171"/>
      <c r="D127" s="171"/>
      <c r="E127" s="171"/>
      <c r="F127" s="171"/>
      <c r="G127" s="171"/>
    </row>
    <row r="128" spans="2:7" ht="17.25">
      <c r="B128" s="171"/>
      <c r="C128" s="171"/>
      <c r="D128" s="171"/>
      <c r="E128" s="171"/>
      <c r="F128" s="171"/>
      <c r="G128" s="171"/>
    </row>
    <row r="129" spans="2:7" ht="17.25">
      <c r="B129" s="171"/>
      <c r="C129" s="171"/>
      <c r="D129" s="171"/>
      <c r="E129" s="171"/>
      <c r="F129" s="171"/>
      <c r="G129" s="171"/>
    </row>
    <row r="130" spans="2:7" ht="17.25">
      <c r="B130" s="171"/>
      <c r="C130" s="171"/>
      <c r="D130" s="171"/>
      <c r="E130" s="171"/>
      <c r="F130" s="171"/>
      <c r="G130" s="171"/>
    </row>
    <row r="131" spans="2:7" ht="17.25">
      <c r="B131" s="171"/>
      <c r="C131" s="171"/>
      <c r="D131" s="171"/>
      <c r="E131" s="171"/>
      <c r="F131" s="171"/>
      <c r="G131" s="171"/>
    </row>
    <row r="132" spans="2:7" ht="17.25">
      <c r="B132" s="171"/>
      <c r="C132" s="171"/>
      <c r="D132" s="171"/>
      <c r="E132" s="171"/>
      <c r="F132" s="171"/>
      <c r="G132" s="171"/>
    </row>
    <row r="133" spans="2:7" ht="17.25">
      <c r="B133" s="171"/>
      <c r="C133" s="171"/>
      <c r="D133" s="171"/>
      <c r="E133" s="171"/>
      <c r="F133" s="171"/>
      <c r="G133" s="171"/>
    </row>
    <row r="134" spans="2:7" ht="17.25">
      <c r="B134" s="171"/>
      <c r="C134" s="171"/>
      <c r="D134" s="171"/>
      <c r="E134" s="171"/>
      <c r="F134" s="171"/>
      <c r="G134" s="171"/>
    </row>
    <row r="135" spans="2:7" ht="17.25">
      <c r="B135" s="171"/>
      <c r="C135" s="171"/>
      <c r="D135" s="171"/>
      <c r="E135" s="171"/>
      <c r="F135" s="171"/>
      <c r="G135" s="171"/>
    </row>
    <row r="136" spans="2:7" ht="17.25">
      <c r="B136" s="171"/>
      <c r="C136" s="171"/>
      <c r="D136" s="171"/>
      <c r="E136" s="171"/>
      <c r="F136" s="171"/>
      <c r="G136" s="171"/>
    </row>
    <row r="137" spans="2:7" ht="17.25">
      <c r="B137" s="171"/>
      <c r="C137" s="171"/>
      <c r="D137" s="171"/>
      <c r="E137" s="171"/>
      <c r="F137" s="171"/>
      <c r="G137" s="171"/>
    </row>
    <row r="138" spans="2:7" ht="17.25">
      <c r="B138" s="171"/>
      <c r="C138" s="171"/>
      <c r="D138" s="171"/>
      <c r="E138" s="171"/>
      <c r="F138" s="171"/>
      <c r="G138" s="171"/>
    </row>
    <row r="139" spans="2:7" ht="17.25">
      <c r="B139" s="171"/>
      <c r="C139" s="171"/>
      <c r="D139" s="171"/>
      <c r="E139" s="171"/>
      <c r="F139" s="171"/>
      <c r="G139" s="171"/>
    </row>
    <row r="140" spans="2:7" ht="17.25">
      <c r="B140" s="171"/>
      <c r="C140" s="171"/>
      <c r="D140" s="171"/>
      <c r="E140" s="171"/>
      <c r="F140" s="171"/>
      <c r="G140" s="171"/>
    </row>
    <row r="141" spans="2:7" ht="17.25">
      <c r="B141" s="171"/>
      <c r="C141" s="171"/>
      <c r="D141" s="171"/>
      <c r="E141" s="171"/>
      <c r="F141" s="171"/>
      <c r="G141" s="171"/>
    </row>
    <row r="142" spans="2:7" ht="17.25">
      <c r="B142" s="171"/>
      <c r="C142" s="171"/>
      <c r="D142" s="171"/>
      <c r="E142" s="171"/>
      <c r="F142" s="171"/>
      <c r="G142" s="171"/>
    </row>
    <row r="143" spans="2:7" ht="17.25">
      <c r="B143" s="171"/>
      <c r="C143" s="171"/>
      <c r="D143" s="171"/>
      <c r="E143" s="171"/>
      <c r="F143" s="171"/>
      <c r="G143" s="171"/>
    </row>
    <row r="144" spans="2:7" ht="17.25">
      <c r="B144" s="171"/>
      <c r="C144" s="171"/>
      <c r="D144" s="171"/>
      <c r="E144" s="171"/>
      <c r="F144" s="171"/>
      <c r="G144" s="171"/>
    </row>
    <row r="145" spans="2:7" ht="17.25">
      <c r="B145" s="171"/>
      <c r="C145" s="171"/>
      <c r="D145" s="171"/>
      <c r="E145" s="171"/>
      <c r="F145" s="171"/>
      <c r="G145" s="171"/>
    </row>
    <row r="146" spans="2:7" ht="17.25">
      <c r="B146" s="171"/>
      <c r="C146" s="171"/>
      <c r="D146" s="171"/>
      <c r="E146" s="171"/>
      <c r="F146" s="171"/>
      <c r="G146" s="171"/>
    </row>
    <row r="147" spans="2:7" ht="17.25">
      <c r="B147" s="171"/>
      <c r="C147" s="171"/>
      <c r="D147" s="171"/>
      <c r="E147" s="171"/>
      <c r="F147" s="171"/>
      <c r="G147" s="171"/>
    </row>
    <row r="148" spans="2:7" ht="17.25">
      <c r="B148" s="171"/>
      <c r="C148" s="171"/>
      <c r="D148" s="171"/>
      <c r="E148" s="171"/>
      <c r="F148" s="171"/>
      <c r="G148" s="171"/>
    </row>
    <row r="149" spans="2:7" ht="17.25">
      <c r="B149" s="171"/>
      <c r="C149" s="171"/>
      <c r="D149" s="171"/>
      <c r="E149" s="171"/>
      <c r="F149" s="171"/>
      <c r="G149" s="171"/>
    </row>
    <row r="150" spans="2:7" ht="17.25">
      <c r="B150" s="169">
        <v>191</v>
      </c>
      <c r="C150" s="171"/>
      <c r="D150" s="171"/>
      <c r="E150" s="171"/>
      <c r="F150" s="171"/>
      <c r="G150" s="171"/>
    </row>
  </sheetData>
  <pageMargins left="0.7" right="0.7" top="0.75" bottom="0.75" header="0.3" footer="0.3"/>
  <pageSetup paperSize="9" scale="8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7:M35"/>
  <sheetViews>
    <sheetView topLeftCell="E19" workbookViewId="0">
      <selection activeCell="J31" sqref="J31"/>
    </sheetView>
  </sheetViews>
  <sheetFormatPr defaultRowHeight="15"/>
  <cols>
    <col min="1" max="1" width="30.140625" customWidth="1"/>
    <col min="2" max="2" width="15.28515625" customWidth="1"/>
    <col min="3" max="3" width="14.85546875" customWidth="1"/>
    <col min="4" max="4" width="15.140625" customWidth="1"/>
    <col min="5" max="5" width="14.140625" customWidth="1"/>
    <col min="6" max="6" width="14.28515625" customWidth="1"/>
    <col min="7" max="7" width="14.85546875" customWidth="1"/>
    <col min="8" max="8" width="14.5703125" customWidth="1"/>
    <col min="9" max="9" width="16.28515625" customWidth="1"/>
    <col min="10" max="10" width="15.5703125" customWidth="1"/>
    <col min="11" max="11" width="15.42578125" customWidth="1"/>
    <col min="12" max="12" width="16" customWidth="1"/>
    <col min="13" max="13" width="18.42578125" customWidth="1"/>
  </cols>
  <sheetData>
    <row r="7" spans="1:13" ht="18">
      <c r="A7" s="380" t="s">
        <v>245</v>
      </c>
      <c r="B7" s="380"/>
      <c r="C7" s="380"/>
      <c r="D7" s="380"/>
      <c r="E7" s="380"/>
      <c r="F7" s="380"/>
      <c r="G7" s="380"/>
      <c r="H7" s="181"/>
      <c r="I7" s="181"/>
      <c r="J7" s="181"/>
      <c r="K7" s="181"/>
      <c r="L7" s="181"/>
    </row>
    <row r="8" spans="1:13" ht="18">
      <c r="A8" s="381" t="s">
        <v>246</v>
      </c>
      <c r="B8" s="381"/>
      <c r="C8" s="381"/>
      <c r="D8" s="381"/>
      <c r="E8" s="381"/>
      <c r="F8" s="381"/>
      <c r="G8" s="381"/>
      <c r="H8" s="181"/>
      <c r="I8" s="181"/>
      <c r="J8" s="181"/>
      <c r="K8" s="181"/>
      <c r="L8" s="181"/>
    </row>
    <row r="9" spans="1:13" ht="18">
      <c r="A9" s="182"/>
      <c r="B9" s="182"/>
      <c r="C9" s="182"/>
      <c r="D9" s="182"/>
      <c r="E9" s="182"/>
      <c r="F9" s="182"/>
      <c r="G9" s="182"/>
      <c r="H9" s="181"/>
      <c r="I9" s="181"/>
      <c r="J9" s="181"/>
      <c r="K9" s="181"/>
      <c r="L9" s="181"/>
    </row>
    <row r="10" spans="1:13" ht="39.950000000000003" customHeight="1">
      <c r="A10" s="183" t="s">
        <v>154</v>
      </c>
      <c r="B10" s="183" t="s">
        <v>157</v>
      </c>
      <c r="C10" s="183" t="s">
        <v>158</v>
      </c>
      <c r="D10" s="183" t="s">
        <v>159</v>
      </c>
      <c r="E10" s="183" t="s">
        <v>160</v>
      </c>
      <c r="F10" s="183" t="s">
        <v>161</v>
      </c>
      <c r="G10" s="183" t="s">
        <v>162</v>
      </c>
      <c r="H10" s="183" t="s">
        <v>163</v>
      </c>
      <c r="I10" s="183" t="s">
        <v>164</v>
      </c>
      <c r="J10" s="183" t="s">
        <v>165</v>
      </c>
      <c r="K10" s="183" t="s">
        <v>166</v>
      </c>
      <c r="L10" s="183" t="s">
        <v>167</v>
      </c>
      <c r="M10" s="183" t="s">
        <v>168</v>
      </c>
    </row>
    <row r="11" spans="1:13" ht="39.950000000000003" customHeight="1">
      <c r="A11" s="184" t="s">
        <v>247</v>
      </c>
      <c r="B11" s="153">
        <v>45830069.829999998</v>
      </c>
      <c r="C11" s="153">
        <v>35841082.509999998</v>
      </c>
      <c r="D11" s="154">
        <v>39550274.530000001</v>
      </c>
      <c r="E11" s="153">
        <v>46197077.509999998</v>
      </c>
      <c r="F11" s="153">
        <v>40242777.469999999</v>
      </c>
      <c r="G11" s="153">
        <v>48475526.329999998</v>
      </c>
      <c r="H11" s="153">
        <v>48176680.920000002</v>
      </c>
      <c r="I11" s="153">
        <v>57118050.880000003</v>
      </c>
      <c r="J11" s="153">
        <v>42530045.229999997</v>
      </c>
      <c r="K11" s="153">
        <v>135246714.97</v>
      </c>
      <c r="L11" s="153">
        <v>53941261.530000001</v>
      </c>
      <c r="M11" s="185">
        <f t="shared" ref="M11:M21" si="0">SUM(B11:L11)</f>
        <v>593149561.71000004</v>
      </c>
    </row>
    <row r="12" spans="1:13" ht="39.950000000000003" customHeight="1">
      <c r="A12" s="184" t="s">
        <v>248</v>
      </c>
      <c r="B12" s="153">
        <v>58270485.859999999</v>
      </c>
      <c r="C12" s="154">
        <v>43366195.740000002</v>
      </c>
      <c r="D12" s="154">
        <v>47515388.759999998</v>
      </c>
      <c r="E12" s="153">
        <v>56771110.359999999</v>
      </c>
      <c r="F12" s="153">
        <v>50175052.950000003</v>
      </c>
      <c r="G12" s="155">
        <v>58977893.090000004</v>
      </c>
      <c r="H12" s="153">
        <v>63307961.990000002</v>
      </c>
      <c r="I12" s="153">
        <v>76417842.700000003</v>
      </c>
      <c r="J12" s="153">
        <v>57886564.670000002</v>
      </c>
      <c r="K12" s="153">
        <v>165505354.31999999</v>
      </c>
      <c r="L12" s="153">
        <v>75498804.870000005</v>
      </c>
      <c r="M12" s="186">
        <f t="shared" si="0"/>
        <v>753692655.31000006</v>
      </c>
    </row>
    <row r="13" spans="1:13" ht="39.950000000000003" customHeight="1">
      <c r="A13" s="173" t="s">
        <v>249</v>
      </c>
      <c r="B13" s="156">
        <v>1469117.65</v>
      </c>
      <c r="C13" s="156">
        <v>810743.41</v>
      </c>
      <c r="D13" s="153">
        <v>1216666.67</v>
      </c>
      <c r="E13" s="156">
        <v>847033.9</v>
      </c>
      <c r="F13" s="153">
        <v>2300000</v>
      </c>
      <c r="G13" s="153">
        <v>800000</v>
      </c>
      <c r="H13" s="153">
        <v>800000</v>
      </c>
      <c r="I13" s="153">
        <v>4752383.82</v>
      </c>
      <c r="J13" s="153">
        <v>1355555.56</v>
      </c>
      <c r="K13" s="153">
        <v>9290226.8499999996</v>
      </c>
      <c r="L13" s="153">
        <v>3022222.22</v>
      </c>
      <c r="M13" s="185">
        <f t="shared" si="0"/>
        <v>26663950.079999998</v>
      </c>
    </row>
    <row r="14" spans="1:13" ht="39.950000000000003" customHeight="1">
      <c r="A14" s="173" t="s">
        <v>250</v>
      </c>
      <c r="B14" s="153">
        <v>2216643.25</v>
      </c>
      <c r="C14" s="153">
        <v>2216643.25</v>
      </c>
      <c r="D14" s="153">
        <v>2216643.25</v>
      </c>
      <c r="E14" s="153">
        <v>2216643.25</v>
      </c>
      <c r="F14" s="153">
        <v>2216643.25</v>
      </c>
      <c r="G14" s="153">
        <v>2216643.25</v>
      </c>
      <c r="H14" s="153">
        <v>2216643.25</v>
      </c>
      <c r="I14" s="153">
        <v>2216643.25</v>
      </c>
      <c r="J14" s="154">
        <v>2216643.25</v>
      </c>
      <c r="K14" s="153">
        <v>4433286.5</v>
      </c>
      <c r="L14" s="154">
        <v>2216643.25</v>
      </c>
      <c r="M14" s="185">
        <f t="shared" si="0"/>
        <v>26599719</v>
      </c>
    </row>
    <row r="15" spans="1:13" ht="39.950000000000003" customHeight="1">
      <c r="A15" s="173" t="s">
        <v>251</v>
      </c>
      <c r="B15" s="153">
        <v>119444.44</v>
      </c>
      <c r="C15" s="153">
        <v>97222.22</v>
      </c>
      <c r="D15" s="153">
        <v>413888.89</v>
      </c>
      <c r="E15" s="153">
        <v>97222.22</v>
      </c>
      <c r="F15" s="153">
        <v>80555.56</v>
      </c>
      <c r="G15" s="153">
        <v>136111.10999999999</v>
      </c>
      <c r="H15" s="154">
        <v>80555.56</v>
      </c>
      <c r="I15" s="154">
        <v>80555.56</v>
      </c>
      <c r="J15" s="154">
        <v>80555.56</v>
      </c>
      <c r="K15" s="153">
        <v>177777.78</v>
      </c>
      <c r="L15" s="153">
        <v>80555.56</v>
      </c>
      <c r="M15" s="187">
        <f t="shared" si="0"/>
        <v>1444444.4600000002</v>
      </c>
    </row>
    <row r="16" spans="1:13" ht="39.950000000000003" customHeight="1">
      <c r="A16" s="188" t="s">
        <v>252</v>
      </c>
      <c r="B16" s="153">
        <v>3613210.76</v>
      </c>
      <c r="C16" s="153">
        <v>6003838.5300000003</v>
      </c>
      <c r="D16" s="153">
        <v>6373190.9000000004</v>
      </c>
      <c r="E16" s="153">
        <v>6948869</v>
      </c>
      <c r="F16" s="153">
        <v>7287235.9800000004</v>
      </c>
      <c r="G16" s="153">
        <v>5786904.1500000004</v>
      </c>
      <c r="H16" s="155">
        <v>3545484.27</v>
      </c>
      <c r="I16" s="153">
        <v>5362784.4000000004</v>
      </c>
      <c r="J16" s="153">
        <v>3036257.48</v>
      </c>
      <c r="K16" s="153">
        <v>8061603.1399999997</v>
      </c>
      <c r="L16" s="153">
        <v>3055555.56</v>
      </c>
      <c r="M16" s="187">
        <f t="shared" si="0"/>
        <v>59074934.170000002</v>
      </c>
    </row>
    <row r="17" spans="1:13" ht="39.950000000000003" customHeight="1">
      <c r="A17" s="188" t="s">
        <v>253</v>
      </c>
      <c r="B17" s="153">
        <v>397222.22</v>
      </c>
      <c r="C17" s="153">
        <v>375000</v>
      </c>
      <c r="D17" s="153">
        <v>747222.22</v>
      </c>
      <c r="E17" s="153">
        <v>930555.56</v>
      </c>
      <c r="F17" s="153">
        <v>1191635.01</v>
      </c>
      <c r="G17" s="153">
        <v>969444.44</v>
      </c>
      <c r="H17" s="155">
        <v>913888.89</v>
      </c>
      <c r="I17" s="153">
        <v>1673861.82</v>
      </c>
      <c r="J17" s="153">
        <v>1191666.67</v>
      </c>
      <c r="K17" s="153">
        <v>2400000</v>
      </c>
      <c r="L17" s="153">
        <v>1469444.44</v>
      </c>
      <c r="M17" s="187">
        <f t="shared" si="0"/>
        <v>12259941.269999998</v>
      </c>
    </row>
    <row r="18" spans="1:13" ht="39.950000000000003" customHeight="1">
      <c r="A18" s="188" t="s">
        <v>254</v>
      </c>
      <c r="B18" s="153">
        <v>2728966.94</v>
      </c>
      <c r="C18" s="153">
        <v>1199699.45</v>
      </c>
      <c r="D18" s="153">
        <v>1214347.6499999999</v>
      </c>
      <c r="E18" s="153">
        <v>2827838.75</v>
      </c>
      <c r="F18" s="153">
        <v>2599631.11</v>
      </c>
      <c r="G18" s="153">
        <v>4467801.75</v>
      </c>
      <c r="H18" s="155">
        <v>14105569.199999999</v>
      </c>
      <c r="I18" s="153">
        <v>7242868.6100000003</v>
      </c>
      <c r="J18" s="153">
        <v>2379747.17</v>
      </c>
      <c r="K18" s="153">
        <v>29400171.77</v>
      </c>
      <c r="L18" s="153">
        <v>7646001.9500000002</v>
      </c>
      <c r="M18" s="187">
        <f t="shared" si="0"/>
        <v>75812644.350000009</v>
      </c>
    </row>
    <row r="19" spans="1:13" ht="39.950000000000003" customHeight="1">
      <c r="A19" s="188" t="s">
        <v>255</v>
      </c>
      <c r="B19" s="153">
        <v>895800.43</v>
      </c>
      <c r="C19" s="153">
        <v>833333.33</v>
      </c>
      <c r="D19" s="153">
        <v>833333.33</v>
      </c>
      <c r="E19" s="153">
        <v>833333.33</v>
      </c>
      <c r="F19" s="153">
        <v>833333.33</v>
      </c>
      <c r="G19" s="153">
        <v>1833333.33</v>
      </c>
      <c r="H19" s="155">
        <v>833333.33</v>
      </c>
      <c r="I19" s="153">
        <v>1750000</v>
      </c>
      <c r="J19" s="153">
        <v>1111111.1100000001</v>
      </c>
      <c r="K19" s="153">
        <v>2222222.2200000002</v>
      </c>
      <c r="L19" s="153">
        <v>1944444.44</v>
      </c>
      <c r="M19" s="187">
        <f t="shared" si="0"/>
        <v>13923578.18</v>
      </c>
    </row>
    <row r="20" spans="1:13" ht="39.950000000000003" customHeight="1">
      <c r="A20" s="189" t="s">
        <v>256</v>
      </c>
      <c r="B20" s="190">
        <v>166666.67000000001</v>
      </c>
      <c r="C20" s="190">
        <v>111111.11</v>
      </c>
      <c r="D20" s="190">
        <v>111111.11</v>
      </c>
      <c r="E20" s="190">
        <v>111111.11</v>
      </c>
      <c r="F20" s="190">
        <v>111111.11</v>
      </c>
      <c r="G20" s="190">
        <v>111111.11</v>
      </c>
      <c r="H20" s="155">
        <v>611111.11</v>
      </c>
      <c r="I20" s="190">
        <v>166666.67000000001</v>
      </c>
      <c r="J20" s="190">
        <v>111111.11</v>
      </c>
      <c r="K20" s="190">
        <v>222222.22</v>
      </c>
      <c r="L20" s="190">
        <v>111111.11</v>
      </c>
      <c r="M20" s="191">
        <f t="shared" si="0"/>
        <v>1944444.4400000002</v>
      </c>
    </row>
    <row r="21" spans="1:13" ht="39.950000000000003" customHeight="1" thickBot="1">
      <c r="A21" s="192" t="s">
        <v>4</v>
      </c>
      <c r="B21" s="193">
        <f t="shared" ref="B21:L21" si="1">SUM(B11:B20)</f>
        <v>115707628.05000001</v>
      </c>
      <c r="C21" s="193">
        <f t="shared" si="1"/>
        <v>90854869.549999997</v>
      </c>
      <c r="D21" s="193">
        <f t="shared" si="1"/>
        <v>100192067.31</v>
      </c>
      <c r="E21" s="193">
        <f t="shared" si="1"/>
        <v>117780794.99000001</v>
      </c>
      <c r="F21" s="193">
        <f t="shared" si="1"/>
        <v>107037975.77000001</v>
      </c>
      <c r="G21" s="193">
        <f t="shared" si="1"/>
        <v>123774768.56</v>
      </c>
      <c r="H21" s="194">
        <f t="shared" si="1"/>
        <v>134591228.52000001</v>
      </c>
      <c r="I21" s="193">
        <f t="shared" si="1"/>
        <v>156781657.71000001</v>
      </c>
      <c r="J21" s="193">
        <f t="shared" si="1"/>
        <v>111899257.81000002</v>
      </c>
      <c r="K21" s="193">
        <f t="shared" si="1"/>
        <v>356959579.76999998</v>
      </c>
      <c r="L21" s="193">
        <f t="shared" si="1"/>
        <v>148986044.93000001</v>
      </c>
      <c r="M21" s="195">
        <f t="shared" si="0"/>
        <v>1564565872.97</v>
      </c>
    </row>
    <row r="35" spans="7:7" ht="16.5">
      <c r="G35" s="169">
        <v>181</v>
      </c>
    </row>
  </sheetData>
  <mergeCells count="2">
    <mergeCell ref="A7:G7"/>
    <mergeCell ref="A8:G8"/>
  </mergeCells>
  <pageMargins left="0.7" right="0.7" top="0.75" bottom="0.75" header="0.3" footer="0.3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5:M58"/>
  <sheetViews>
    <sheetView showGridLines="0" view="pageBreakPreview" topLeftCell="A49" zoomScaleSheetLayoutView="100" workbookViewId="0">
      <selection activeCell="D55" sqref="D55"/>
    </sheetView>
  </sheetViews>
  <sheetFormatPr defaultRowHeight="15"/>
  <cols>
    <col min="1" max="1" width="21.42578125" customWidth="1"/>
    <col min="2" max="2" width="48.42578125" customWidth="1"/>
    <col min="3" max="3" width="9.140625" customWidth="1"/>
    <col min="4" max="4" width="25.42578125" customWidth="1"/>
    <col min="5" max="10" width="22.140625" customWidth="1"/>
    <col min="11" max="11" width="31" customWidth="1"/>
    <col min="12" max="12" width="15.28515625" customWidth="1"/>
    <col min="13" max="13" width="19" customWidth="1"/>
  </cols>
  <sheetData>
    <row r="5" spans="1:13" ht="18">
      <c r="A5" s="353" t="str">
        <f>'Financial Position'!A4:E4</f>
        <v>AKOKO SOUTH WEST,  LOCAL GOVERNMENT, OKA-AKOKO.</v>
      </c>
      <c r="B5" s="353"/>
      <c r="C5" s="353"/>
      <c r="D5" s="353"/>
      <c r="E5" s="291"/>
      <c r="F5" s="291"/>
      <c r="G5" s="291"/>
      <c r="H5" s="291"/>
      <c r="I5" s="291"/>
      <c r="J5" s="291"/>
    </row>
    <row r="6" spans="1:13" s="12" customFormat="1" ht="24.75" customHeight="1">
      <c r="A6" s="354" t="s">
        <v>214</v>
      </c>
      <c r="B6" s="354"/>
      <c r="C6" s="354"/>
      <c r="D6" s="354"/>
      <c r="E6" s="306"/>
      <c r="F6" s="306"/>
      <c r="G6" s="306"/>
      <c r="H6" s="306"/>
      <c r="I6" s="306"/>
      <c r="J6" s="306"/>
    </row>
    <row r="7" spans="1:13" s="10" customFormat="1" ht="24.75" customHeight="1">
      <c r="A7" s="352">
        <v>2021</v>
      </c>
      <c r="B7" s="352" t="s">
        <v>14</v>
      </c>
      <c r="C7" s="351"/>
      <c r="D7" s="289">
        <v>2022</v>
      </c>
      <c r="E7" s="307"/>
      <c r="F7" s="307"/>
      <c r="G7" s="307"/>
      <c r="H7" s="307"/>
      <c r="I7" s="307"/>
      <c r="J7" s="307"/>
    </row>
    <row r="8" spans="1:13" s="10" customFormat="1" ht="33.75" hidden="1" customHeight="1">
      <c r="A8" s="352"/>
      <c r="B8" s="352"/>
      <c r="C8" s="351"/>
      <c r="D8" s="289"/>
      <c r="E8" s="307"/>
      <c r="F8" s="307"/>
      <c r="G8" s="307"/>
      <c r="H8" s="307"/>
      <c r="I8" s="307"/>
      <c r="J8" s="307"/>
    </row>
    <row r="9" spans="1:13" s="3" customFormat="1" ht="20.25" customHeight="1">
      <c r="A9" s="197"/>
      <c r="B9" s="230" t="s">
        <v>68</v>
      </c>
      <c r="C9" s="230" t="s">
        <v>11</v>
      </c>
      <c r="D9" s="231" t="s">
        <v>12</v>
      </c>
      <c r="E9" s="308"/>
      <c r="F9" s="308"/>
      <c r="G9" s="308"/>
      <c r="H9" s="308"/>
      <c r="I9" s="308"/>
      <c r="J9" s="308"/>
      <c r="K9" s="37"/>
    </row>
    <row r="10" spans="1:13" s="3" customFormat="1" ht="21.95" customHeight="1">
      <c r="A10" s="202">
        <v>2170017783.8699999</v>
      </c>
      <c r="B10" s="131" t="s">
        <v>67</v>
      </c>
      <c r="C10" s="205">
        <v>21</v>
      </c>
      <c r="D10" s="202">
        <f>M13</f>
        <v>2546813416.0599999</v>
      </c>
      <c r="E10" s="304"/>
      <c r="F10" s="304"/>
      <c r="G10" s="304"/>
      <c r="H10" s="304"/>
      <c r="I10" s="216"/>
      <c r="J10" s="202"/>
      <c r="K10" s="5" t="s">
        <v>67</v>
      </c>
      <c r="L10" s="20">
        <v>21</v>
      </c>
      <c r="M10" s="70">
        <f>'ADJUSTED TRAIL BAL'!D27</f>
        <v>2546813416.0599999</v>
      </c>
    </row>
    <row r="11" spans="1:13" s="3" customFormat="1" ht="21.95" customHeight="1">
      <c r="A11" s="202">
        <v>1684934.27</v>
      </c>
      <c r="B11" s="131" t="s">
        <v>180</v>
      </c>
      <c r="C11" s="205" t="s">
        <v>175</v>
      </c>
      <c r="D11" s="202">
        <f>'TRIAL BALANCE'!D28</f>
        <v>0</v>
      </c>
      <c r="E11" s="304"/>
      <c r="F11" s="304"/>
      <c r="G11" s="304"/>
      <c r="H11" s="304"/>
      <c r="I11" s="216"/>
      <c r="J11" s="202"/>
      <c r="K11" s="22" t="s">
        <v>127</v>
      </c>
      <c r="L11" s="20">
        <v>46</v>
      </c>
      <c r="M11" s="63">
        <f>'TRIAL BALANCE'!C59</f>
        <v>0</v>
      </c>
    </row>
    <row r="12" spans="1:13" s="3" customFormat="1" ht="21.95" customHeight="1">
      <c r="A12" s="202">
        <v>1085937.6599999999</v>
      </c>
      <c r="B12" s="131" t="s">
        <v>179</v>
      </c>
      <c r="C12" s="205" t="s">
        <v>176</v>
      </c>
      <c r="D12" s="202">
        <f>'TRIAL BALANCE'!D29</f>
        <v>0</v>
      </c>
      <c r="E12" s="304"/>
      <c r="F12" s="304"/>
      <c r="G12" s="304"/>
      <c r="H12" s="304"/>
      <c r="I12" s="216"/>
      <c r="J12" s="202"/>
      <c r="K12" s="5" t="s">
        <v>126</v>
      </c>
      <c r="L12" s="5">
        <v>42</v>
      </c>
      <c r="M12" s="58">
        <v>0</v>
      </c>
    </row>
    <row r="13" spans="1:13" s="3" customFormat="1" ht="21.95" customHeight="1">
      <c r="A13" s="202">
        <v>0</v>
      </c>
      <c r="B13" s="131" t="s">
        <v>66</v>
      </c>
      <c r="C13" s="205">
        <v>22</v>
      </c>
      <c r="D13" s="202">
        <f>'TRIAL BALANCE'!D30</f>
        <v>0</v>
      </c>
      <c r="E13" s="304"/>
      <c r="F13" s="304"/>
      <c r="G13" s="304"/>
      <c r="H13" s="304"/>
      <c r="I13" s="216"/>
      <c r="J13" s="202"/>
      <c r="K13" s="130"/>
      <c r="L13" s="130"/>
      <c r="M13" s="70">
        <f>SUM(M10:M12)</f>
        <v>2546813416.0599999</v>
      </c>
    </row>
    <row r="14" spans="1:13" s="3" customFormat="1" ht="21.95" customHeight="1">
      <c r="A14" s="202">
        <v>37606707.710000001</v>
      </c>
      <c r="B14" s="131" t="s">
        <v>65</v>
      </c>
      <c r="C14" s="205">
        <v>23</v>
      </c>
      <c r="D14" s="202">
        <f>'TRIAL BALANCE'!M10</f>
        <v>54122934.279999994</v>
      </c>
      <c r="E14" s="304"/>
      <c r="F14" s="304"/>
      <c r="G14" s="304"/>
      <c r="H14" s="304"/>
      <c r="I14" s="304"/>
      <c r="J14" s="304"/>
      <c r="K14" s="55">
        <f>-'Cashflow Statement'!D12</f>
        <v>-41873136.560000002</v>
      </c>
      <c r="L14" s="36">
        <f>SUM(D14:K14)</f>
        <v>12249797.719999991</v>
      </c>
    </row>
    <row r="15" spans="1:13" s="3" customFormat="1" ht="21.95" customHeight="1">
      <c r="A15" s="202">
        <v>0</v>
      </c>
      <c r="B15" s="131" t="s">
        <v>64</v>
      </c>
      <c r="C15" s="205">
        <v>24</v>
      </c>
      <c r="D15" s="202">
        <f>'TRIAL BALANCE'!D33</f>
        <v>0</v>
      </c>
      <c r="E15" s="304"/>
      <c r="F15" s="304"/>
      <c r="G15" s="304"/>
      <c r="H15" s="304"/>
      <c r="I15" s="304"/>
      <c r="J15" s="304"/>
    </row>
    <row r="16" spans="1:13" s="3" customFormat="1" ht="21.95" customHeight="1">
      <c r="A16" s="202"/>
      <c r="B16" s="131" t="s">
        <v>91</v>
      </c>
      <c r="C16" s="205">
        <v>25</v>
      </c>
      <c r="D16" s="202">
        <f>'TRIAL BALANCE'!C34</f>
        <v>0</v>
      </c>
      <c r="E16" s="304"/>
      <c r="F16" s="304"/>
      <c r="G16" s="304"/>
      <c r="H16" s="304"/>
      <c r="I16" s="304"/>
      <c r="J16" s="304"/>
    </row>
    <row r="17" spans="1:10" s="3" customFormat="1" ht="21.95" customHeight="1">
      <c r="A17" s="202">
        <v>0</v>
      </c>
      <c r="B17" s="131" t="s">
        <v>92</v>
      </c>
      <c r="C17" s="205">
        <v>26</v>
      </c>
      <c r="D17" s="202">
        <f>'TRIAL BALANCE'!D35</f>
        <v>0</v>
      </c>
      <c r="E17" s="304"/>
      <c r="F17" s="304"/>
      <c r="G17" s="304"/>
      <c r="H17" s="304"/>
      <c r="I17" s="304"/>
      <c r="J17" s="304"/>
    </row>
    <row r="18" spans="1:10" s="3" customFormat="1" ht="21.95" customHeight="1">
      <c r="A18" s="202">
        <v>0</v>
      </c>
      <c r="B18" s="131" t="s">
        <v>63</v>
      </c>
      <c r="C18" s="205">
        <v>27</v>
      </c>
      <c r="D18" s="202">
        <f>'TRIAL BALANCE'!D35</f>
        <v>0</v>
      </c>
      <c r="E18" s="304"/>
      <c r="F18" s="304"/>
      <c r="G18" s="304"/>
      <c r="H18" s="304"/>
      <c r="I18" s="304"/>
      <c r="J18" s="304"/>
    </row>
    <row r="19" spans="1:10" s="3" customFormat="1" ht="21.95" customHeight="1">
      <c r="A19" s="202">
        <v>0</v>
      </c>
      <c r="B19" s="175" t="s">
        <v>62</v>
      </c>
      <c r="C19" s="205">
        <v>28</v>
      </c>
      <c r="D19" s="202">
        <f>'TRIAL BALANCE'!D37</f>
        <v>0</v>
      </c>
      <c r="E19" s="304"/>
      <c r="F19" s="304"/>
      <c r="G19" s="304"/>
      <c r="H19" s="304"/>
      <c r="I19" s="304"/>
      <c r="J19" s="304"/>
    </row>
    <row r="20" spans="1:10" s="3" customFormat="1" ht="21.95" customHeight="1">
      <c r="A20" s="202"/>
      <c r="B20" s="175" t="s">
        <v>184</v>
      </c>
      <c r="C20" s="205" t="s">
        <v>183</v>
      </c>
      <c r="D20" s="202">
        <f>'TRIAL BALANCE'!D38</f>
        <v>0</v>
      </c>
      <c r="E20" s="304"/>
      <c r="F20" s="304"/>
      <c r="G20" s="304"/>
      <c r="H20" s="304"/>
      <c r="I20" s="304"/>
      <c r="J20" s="304"/>
    </row>
    <row r="21" spans="1:10" s="3" customFormat="1" ht="21.95" customHeight="1">
      <c r="A21" s="200">
        <f>SUM(A10:A19)</f>
        <v>2210395363.5099998</v>
      </c>
      <c r="B21" s="179" t="s">
        <v>61</v>
      </c>
      <c r="C21" s="205"/>
      <c r="D21" s="200">
        <f>SUM(D10:D19)</f>
        <v>2600936350.3400002</v>
      </c>
      <c r="E21" s="303"/>
      <c r="F21" s="303"/>
      <c r="G21" s="303"/>
      <c r="H21" s="303"/>
      <c r="I21" s="303"/>
      <c r="J21" s="303"/>
    </row>
    <row r="22" spans="1:10" s="3" customFormat="1" ht="21.95" customHeight="1">
      <c r="A22" s="200"/>
      <c r="B22" s="179"/>
      <c r="C22" s="205"/>
      <c r="D22" s="200"/>
      <c r="E22" s="303"/>
      <c r="F22" s="303"/>
      <c r="G22" s="303"/>
      <c r="H22" s="303"/>
      <c r="I22" s="303"/>
      <c r="J22" s="303"/>
    </row>
    <row r="23" spans="1:10" s="3" customFormat="1" ht="21.95" customHeight="1">
      <c r="A23" s="201"/>
      <c r="B23" s="179" t="s">
        <v>5</v>
      </c>
      <c r="C23" s="131"/>
      <c r="D23" s="201"/>
      <c r="E23" s="302"/>
      <c r="F23" s="302"/>
      <c r="G23" s="302"/>
      <c r="H23" s="302"/>
      <c r="I23" s="302"/>
      <c r="J23" s="302"/>
    </row>
    <row r="24" spans="1:10" s="3" customFormat="1" ht="21.95" customHeight="1">
      <c r="A24" s="202">
        <v>961940529.35000002</v>
      </c>
      <c r="B24" s="175" t="s">
        <v>60</v>
      </c>
      <c r="C24" s="224">
        <v>29</v>
      </c>
      <c r="D24" s="202">
        <f>'TRIAL BALANCE'!C39</f>
        <v>963981708.60000002</v>
      </c>
      <c r="E24" s="304"/>
      <c r="F24" s="304"/>
      <c r="G24" s="304"/>
      <c r="H24" s="304"/>
      <c r="I24" s="304"/>
      <c r="J24" s="304"/>
    </row>
    <row r="25" spans="1:10" s="3" customFormat="1" ht="21.95" customHeight="1">
      <c r="A25" s="202">
        <v>1684934.27</v>
      </c>
      <c r="B25" s="131" t="s">
        <v>180</v>
      </c>
      <c r="C25" s="224" t="s">
        <v>178</v>
      </c>
      <c r="D25" s="202">
        <f>'TRIAL BALANCE'!C40</f>
        <v>0</v>
      </c>
      <c r="E25" s="304"/>
      <c r="F25" s="304"/>
      <c r="G25" s="304"/>
      <c r="H25" s="304"/>
      <c r="I25" s="304"/>
      <c r="J25" s="304"/>
    </row>
    <row r="26" spans="1:10" s="3" customFormat="1" ht="21.95" customHeight="1">
      <c r="A26" s="202">
        <v>0</v>
      </c>
      <c r="B26" s="131" t="s">
        <v>179</v>
      </c>
      <c r="C26" s="224" t="s">
        <v>190</v>
      </c>
      <c r="D26" s="202">
        <f>'TRIAL BALANCE'!C41</f>
        <v>11225439.24</v>
      </c>
      <c r="E26" s="304"/>
      <c r="F26" s="304"/>
      <c r="G26" s="304"/>
      <c r="H26" s="304"/>
      <c r="I26" s="304"/>
      <c r="J26" s="304"/>
    </row>
    <row r="27" spans="1:10" s="3" customFormat="1" ht="21.95" customHeight="1">
      <c r="A27" s="202">
        <v>13217000</v>
      </c>
      <c r="B27" s="175" t="s">
        <v>59</v>
      </c>
      <c r="C27" s="224">
        <v>30</v>
      </c>
      <c r="D27" s="202">
        <f>'TRIAL BALANCE'!C42</f>
        <v>10747000</v>
      </c>
      <c r="E27" s="304"/>
      <c r="F27" s="304"/>
      <c r="G27" s="304"/>
      <c r="H27" s="304"/>
      <c r="I27" s="304"/>
      <c r="J27" s="304"/>
    </row>
    <row r="28" spans="1:10" s="3" customFormat="1" ht="21.95" customHeight="1">
      <c r="A28" s="202">
        <v>620000</v>
      </c>
      <c r="B28" s="175" t="s">
        <v>58</v>
      </c>
      <c r="C28" s="224">
        <v>31</v>
      </c>
      <c r="D28" s="202">
        <f>'TRIAL BALANCE'!C43</f>
        <v>1102307.52</v>
      </c>
      <c r="E28" s="304"/>
      <c r="F28" s="304"/>
      <c r="G28" s="304"/>
      <c r="H28" s="304"/>
      <c r="I28" s="304"/>
      <c r="J28" s="304"/>
    </row>
    <row r="29" spans="1:10" s="3" customFormat="1" ht="21.95" customHeight="1">
      <c r="A29" s="202">
        <v>33773871.579999998</v>
      </c>
      <c r="B29" s="175" t="s">
        <v>57</v>
      </c>
      <c r="C29" s="225">
        <v>32</v>
      </c>
      <c r="D29" s="202">
        <f>'TRIAL BALANCE'!C44</f>
        <v>69628296.959999993</v>
      </c>
      <c r="E29" s="304"/>
      <c r="F29" s="304"/>
      <c r="G29" s="304"/>
      <c r="H29" s="304"/>
      <c r="I29" s="304"/>
      <c r="J29" s="304"/>
    </row>
    <row r="30" spans="1:10" s="3" customFormat="1" ht="21.95" customHeight="1">
      <c r="A30" s="202">
        <v>4336003.34</v>
      </c>
      <c r="B30" s="175" t="s">
        <v>182</v>
      </c>
      <c r="C30" s="225" t="s">
        <v>181</v>
      </c>
      <c r="D30" s="202">
        <f>'TRIAL BALANCE'!C45</f>
        <v>5485819.5300000003</v>
      </c>
      <c r="E30" s="304"/>
      <c r="F30" s="304"/>
      <c r="G30" s="304"/>
      <c r="H30" s="304"/>
      <c r="I30" s="304"/>
      <c r="J30" s="304"/>
    </row>
    <row r="31" spans="1:10" s="3" customFormat="1" ht="21.95" customHeight="1">
      <c r="A31" s="202">
        <v>0</v>
      </c>
      <c r="B31" s="175" t="s">
        <v>6</v>
      </c>
      <c r="C31" s="225">
        <v>33</v>
      </c>
      <c r="D31" s="202">
        <f>'TRIAL BALANCE'!C46</f>
        <v>0</v>
      </c>
      <c r="E31" s="304"/>
      <c r="F31" s="304"/>
      <c r="G31" s="304"/>
      <c r="H31" s="304"/>
      <c r="I31" s="304"/>
      <c r="J31" s="304"/>
    </row>
    <row r="32" spans="1:10" s="3" customFormat="1" ht="21.95" customHeight="1">
      <c r="A32" s="202">
        <v>0</v>
      </c>
      <c r="B32" s="175" t="s">
        <v>56</v>
      </c>
      <c r="C32" s="225">
        <v>34</v>
      </c>
      <c r="D32" s="202">
        <f>'TRIAL BALANCE'!C47</f>
        <v>0</v>
      </c>
      <c r="E32" s="304"/>
      <c r="F32" s="304"/>
      <c r="G32" s="304"/>
      <c r="H32" s="304"/>
      <c r="I32" s="304"/>
      <c r="J32" s="304"/>
    </row>
    <row r="33" spans="1:11" s="3" customFormat="1" ht="21.95" customHeight="1">
      <c r="A33" s="202">
        <v>955790</v>
      </c>
      <c r="B33" s="175" t="s">
        <v>9</v>
      </c>
      <c r="C33" s="225">
        <v>35</v>
      </c>
      <c r="D33" s="202">
        <f>'TRIAL BALANCE'!C48</f>
        <v>939000</v>
      </c>
      <c r="E33" s="304"/>
      <c r="F33" s="304"/>
      <c r="G33" s="304"/>
      <c r="H33" s="304"/>
      <c r="I33" s="304"/>
      <c r="J33" s="304"/>
    </row>
    <row r="34" spans="1:11" s="3" customFormat="1" ht="21.95" customHeight="1">
      <c r="A34" s="202"/>
      <c r="B34" s="175" t="s">
        <v>93</v>
      </c>
      <c r="C34" s="225">
        <v>36</v>
      </c>
      <c r="D34" s="202">
        <f>'TRIAL BALANCE'!C49</f>
        <v>0</v>
      </c>
      <c r="E34" s="304"/>
      <c r="F34" s="304"/>
      <c r="G34" s="304"/>
      <c r="H34" s="304"/>
      <c r="I34" s="304"/>
      <c r="J34" s="304"/>
    </row>
    <row r="35" spans="1:11" s="3" customFormat="1" ht="21.95" customHeight="1">
      <c r="A35" s="202">
        <v>23979173</v>
      </c>
      <c r="B35" s="175" t="s">
        <v>55</v>
      </c>
      <c r="C35" s="225">
        <v>37</v>
      </c>
      <c r="D35" s="202">
        <f>'TRIAL BALANCE'!C50</f>
        <v>31543180</v>
      </c>
      <c r="E35" s="304"/>
      <c r="F35" s="304"/>
      <c r="G35" s="304"/>
      <c r="H35" s="304"/>
      <c r="I35" s="304"/>
      <c r="J35" s="304"/>
    </row>
    <row r="36" spans="1:11" s="3" customFormat="1" ht="21.95" customHeight="1">
      <c r="A36" s="202">
        <v>1237092984.79</v>
      </c>
      <c r="B36" s="175" t="s">
        <v>94</v>
      </c>
      <c r="C36" s="225">
        <v>38</v>
      </c>
      <c r="D36" s="202">
        <f>'TRIAL BALANCE'!C51</f>
        <v>1564565872.97</v>
      </c>
      <c r="E36" s="304"/>
      <c r="F36" s="304"/>
      <c r="G36" s="304"/>
      <c r="H36" s="304"/>
      <c r="I36" s="304"/>
      <c r="J36" s="304"/>
    </row>
    <row r="37" spans="1:11" s="3" customFormat="1" ht="21.95" customHeight="1">
      <c r="A37" s="202"/>
      <c r="B37" s="131" t="s">
        <v>51</v>
      </c>
      <c r="C37" s="225">
        <v>39</v>
      </c>
      <c r="D37" s="202">
        <f>'TRIAL BALANCE'!C52</f>
        <v>0</v>
      </c>
      <c r="E37" s="304"/>
      <c r="F37" s="304"/>
      <c r="G37" s="304"/>
      <c r="H37" s="304"/>
      <c r="I37" s="304"/>
      <c r="J37" s="304"/>
    </row>
    <row r="38" spans="1:11" s="3" customFormat="1" ht="21.95" customHeight="1">
      <c r="A38" s="202">
        <v>31667200</v>
      </c>
      <c r="B38" s="175" t="s">
        <v>54</v>
      </c>
      <c r="C38" s="225">
        <v>40</v>
      </c>
      <c r="D38" s="202">
        <f>'TRIAL BALANCE'!C53</f>
        <v>65880755.549999997</v>
      </c>
      <c r="E38" s="304"/>
      <c r="F38" s="304"/>
      <c r="G38" s="304"/>
      <c r="H38" s="304"/>
      <c r="I38" s="304"/>
      <c r="J38" s="304"/>
    </row>
    <row r="39" spans="1:11" s="3" customFormat="1" ht="21.95" customHeight="1">
      <c r="A39" s="226">
        <f>SUM(A24:A38)</f>
        <v>2309267486.3299999</v>
      </c>
      <c r="B39" s="173" t="s">
        <v>53</v>
      </c>
      <c r="C39" s="173"/>
      <c r="D39" s="226">
        <f>SUM(D24:D38)</f>
        <v>2725099380.3699999</v>
      </c>
      <c r="E39" s="309"/>
      <c r="F39" s="309"/>
      <c r="G39" s="309"/>
      <c r="H39" s="309"/>
      <c r="I39" s="309"/>
      <c r="J39" s="309"/>
    </row>
    <row r="40" spans="1:11" s="3" customFormat="1" ht="21.95" customHeight="1">
      <c r="A40" s="227"/>
      <c r="B40" s="131"/>
      <c r="C40" s="131"/>
      <c r="D40" s="227"/>
      <c r="E40" s="310"/>
      <c r="F40" s="310"/>
      <c r="G40" s="310"/>
      <c r="H40" s="310"/>
      <c r="I40" s="310"/>
      <c r="J40" s="310"/>
    </row>
    <row r="41" spans="1:11" s="3" customFormat="1" ht="31.5">
      <c r="A41" s="227">
        <v>-98872122.819999993</v>
      </c>
      <c r="B41" s="184" t="s">
        <v>52</v>
      </c>
      <c r="C41" s="131"/>
      <c r="D41" s="227">
        <f>D21-D39</f>
        <v>-124163030.02999973</v>
      </c>
      <c r="E41" s="310"/>
      <c r="F41" s="310"/>
      <c r="G41" s="310"/>
      <c r="H41" s="310"/>
      <c r="I41" s="310"/>
      <c r="J41" s="310"/>
    </row>
    <row r="42" spans="1:11" s="3" customFormat="1" ht="21.95" customHeight="1">
      <c r="A42" s="202">
        <v>0</v>
      </c>
      <c r="B42" s="131"/>
      <c r="C42" s="205"/>
      <c r="D42" s="202">
        <v>0</v>
      </c>
      <c r="E42" s="304"/>
      <c r="F42" s="304"/>
      <c r="G42" s="304"/>
      <c r="H42" s="304"/>
      <c r="I42" s="304"/>
      <c r="J42" s="304"/>
    </row>
    <row r="43" spans="1:11" s="3" customFormat="1" ht="21.95" customHeight="1">
      <c r="A43" s="200">
        <f>A41-A42</f>
        <v>-98872122.819999993</v>
      </c>
      <c r="B43" s="173" t="s">
        <v>50</v>
      </c>
      <c r="C43" s="205"/>
      <c r="D43" s="200">
        <f>D41-D42</f>
        <v>-124163030.02999973</v>
      </c>
      <c r="E43" s="303"/>
      <c r="F43" s="303"/>
      <c r="G43" s="303"/>
      <c r="H43" s="303"/>
      <c r="I43" s="303"/>
      <c r="J43" s="303"/>
    </row>
    <row r="44" spans="1:11" s="3" customFormat="1" ht="21.95" customHeight="1">
      <c r="A44" s="200"/>
      <c r="B44" s="173" t="s">
        <v>95</v>
      </c>
      <c r="C44" s="205"/>
      <c r="D44" s="200"/>
      <c r="E44" s="303"/>
      <c r="F44" s="303"/>
      <c r="G44" s="303"/>
      <c r="H44" s="303"/>
      <c r="I44" s="303"/>
      <c r="J44" s="303"/>
    </row>
    <row r="45" spans="1:11" s="3" customFormat="1" ht="21.95" customHeight="1">
      <c r="A45" s="200">
        <v>5172650</v>
      </c>
      <c r="B45" s="131" t="s">
        <v>49</v>
      </c>
      <c r="C45" s="205">
        <v>41</v>
      </c>
      <c r="D45" s="200">
        <f>'TRIAL BALANCE'!D54</f>
        <v>0</v>
      </c>
      <c r="E45" s="303"/>
      <c r="F45" s="303"/>
      <c r="G45" s="303"/>
      <c r="H45" s="303"/>
      <c r="I45" s="303"/>
      <c r="J45" s="303"/>
      <c r="K45" s="36"/>
    </row>
    <row r="46" spans="1:11" s="3" customFormat="1" ht="21.95" customHeight="1">
      <c r="A46" s="200">
        <v>-1832111.2</v>
      </c>
      <c r="B46" s="131" t="s">
        <v>126</v>
      </c>
      <c r="C46" s="205">
        <v>42</v>
      </c>
      <c r="D46" s="200">
        <f>-'TRIAL BALANCE'!C55</f>
        <v>0</v>
      </c>
      <c r="E46" s="303"/>
      <c r="F46" s="303"/>
      <c r="G46" s="303"/>
      <c r="H46" s="303"/>
      <c r="I46" s="303"/>
      <c r="J46" s="303"/>
    </row>
    <row r="47" spans="1:11" s="3" customFormat="1" ht="21.95" customHeight="1">
      <c r="A47" s="202">
        <v>0</v>
      </c>
      <c r="B47" s="131" t="s">
        <v>193</v>
      </c>
      <c r="C47" s="205">
        <v>43</v>
      </c>
      <c r="D47" s="202">
        <f>'TRIAL BALANCE'!D56</f>
        <v>0</v>
      </c>
      <c r="E47" s="304"/>
      <c r="F47" s="304"/>
      <c r="G47" s="304"/>
      <c r="H47" s="304"/>
      <c r="I47" s="304"/>
      <c r="J47" s="304"/>
    </row>
    <row r="48" spans="1:11" s="3" customFormat="1" ht="34.5">
      <c r="A48" s="201">
        <f>SUM(A43:A47)</f>
        <v>-95531584.019999996</v>
      </c>
      <c r="B48" s="229" t="s">
        <v>96</v>
      </c>
      <c r="C48" s="205"/>
      <c r="D48" s="201">
        <f>SUM(D43:D47)</f>
        <v>-124163030.02999973</v>
      </c>
      <c r="E48" s="302"/>
      <c r="F48" s="302"/>
      <c r="G48" s="302"/>
      <c r="H48" s="302"/>
      <c r="I48" s="302"/>
      <c r="J48" s="302"/>
    </row>
    <row r="49" spans="1:11" s="3" customFormat="1" ht="21.95" customHeight="1">
      <c r="A49" s="201"/>
      <c r="B49" s="173" t="s">
        <v>97</v>
      </c>
      <c r="C49" s="205"/>
      <c r="D49" s="201"/>
      <c r="E49" s="302"/>
      <c r="F49" s="302"/>
      <c r="G49" s="302"/>
      <c r="H49" s="302"/>
      <c r="I49" s="302"/>
      <c r="J49" s="302"/>
    </row>
    <row r="50" spans="1:11" s="3" customFormat="1" ht="21.95" customHeight="1">
      <c r="A50" s="201"/>
      <c r="B50" s="131" t="s">
        <v>98</v>
      </c>
      <c r="C50" s="205">
        <v>44</v>
      </c>
      <c r="D50" s="201">
        <f>'TRIAL BALANCE'!D57</f>
        <v>0</v>
      </c>
      <c r="E50" s="302"/>
      <c r="F50" s="302"/>
      <c r="G50" s="302"/>
      <c r="H50" s="302"/>
      <c r="I50" s="302"/>
      <c r="J50" s="302"/>
      <c r="K50" s="3">
        <v>621586258.94000006</v>
      </c>
    </row>
    <row r="51" spans="1:11" s="3" customFormat="1" ht="21.95" customHeight="1">
      <c r="A51" s="201"/>
      <c r="B51" s="131" t="s">
        <v>99</v>
      </c>
      <c r="C51" s="205">
        <v>45</v>
      </c>
      <c r="D51" s="201">
        <f>'TRIAL BALANCE'!D58</f>
        <v>0</v>
      </c>
      <c r="E51" s="302"/>
      <c r="F51" s="302"/>
      <c r="G51" s="302"/>
      <c r="H51" s="302"/>
      <c r="I51" s="302"/>
      <c r="J51" s="302"/>
    </row>
    <row r="52" spans="1:11" s="3" customFormat="1" ht="21.95" customHeight="1">
      <c r="A52" s="228">
        <v>-136065079.11000001</v>
      </c>
      <c r="B52" s="173" t="s">
        <v>215</v>
      </c>
      <c r="C52" s="205"/>
      <c r="D52" s="200">
        <f>A53</f>
        <v>-231596663.13</v>
      </c>
      <c r="E52" s="303"/>
      <c r="F52" s="303"/>
      <c r="G52" s="303"/>
      <c r="H52" s="303"/>
      <c r="I52" s="303"/>
      <c r="J52" s="303"/>
    </row>
    <row r="53" spans="1:11" s="3" customFormat="1" ht="21.95" customHeight="1">
      <c r="A53" s="200">
        <f>SUM(A48:A52)</f>
        <v>-231596663.13</v>
      </c>
      <c r="B53" s="173" t="s">
        <v>216</v>
      </c>
      <c r="C53" s="131"/>
      <c r="D53" s="150">
        <f>SUM(D48:D52)</f>
        <v>-355759693.15999973</v>
      </c>
      <c r="E53" s="311"/>
      <c r="F53" s="311"/>
      <c r="G53" s="311"/>
      <c r="H53" s="311"/>
      <c r="I53" s="311"/>
      <c r="J53" s="311"/>
      <c r="K53" s="37"/>
    </row>
    <row r="54" spans="1:11" ht="21.75" customHeight="1">
      <c r="A54" s="11"/>
      <c r="D54" s="11"/>
      <c r="E54" s="11"/>
      <c r="F54" s="11"/>
      <c r="G54" s="11"/>
      <c r="H54" s="11"/>
      <c r="I54" s="11"/>
      <c r="J54" s="11"/>
      <c r="K54" s="23"/>
    </row>
    <row r="55" spans="1:11" ht="23.25" customHeight="1">
      <c r="A55" s="11"/>
      <c r="B55" s="346">
        <v>173</v>
      </c>
      <c r="D55" s="11"/>
      <c r="E55" s="11"/>
      <c r="F55" s="11"/>
      <c r="G55" s="11"/>
      <c r="H55" s="11"/>
      <c r="I55" s="11"/>
      <c r="J55" s="11"/>
      <c r="K55" s="23"/>
    </row>
    <row r="57" spans="1:11">
      <c r="K57" s="23"/>
    </row>
    <row r="58" spans="1:11">
      <c r="B58" s="60"/>
    </row>
  </sheetData>
  <mergeCells count="5">
    <mergeCell ref="A7:A8"/>
    <mergeCell ref="C7:C8"/>
    <mergeCell ref="B7:B8"/>
    <mergeCell ref="A5:D5"/>
    <mergeCell ref="A6:D6"/>
  </mergeCells>
  <pageMargins left="1.29" right="0.23" top="0.8" bottom="0.24" header="0.17" footer="0.17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Y50"/>
  <sheetViews>
    <sheetView topLeftCell="A34" workbookViewId="0">
      <selection activeCell="G40" sqref="G40"/>
    </sheetView>
  </sheetViews>
  <sheetFormatPr defaultRowHeight="15"/>
  <cols>
    <col min="1" max="1" width="30.7109375" customWidth="1"/>
    <col min="2" max="2" width="5.7109375" customWidth="1"/>
    <col min="3" max="3" width="16.5703125" customWidth="1"/>
    <col min="4" max="5" width="17" bestFit="1" customWidth="1"/>
    <col min="6" max="6" width="16.85546875" bestFit="1" customWidth="1"/>
    <col min="7" max="8" width="17" bestFit="1" customWidth="1"/>
    <col min="9" max="9" width="16.7109375" customWidth="1"/>
    <col min="10" max="10" width="17" bestFit="1" customWidth="1"/>
    <col min="11" max="11" width="17" customWidth="1"/>
    <col min="12" max="12" width="17.28515625" customWidth="1"/>
    <col min="13" max="13" width="17.5703125" bestFit="1" customWidth="1"/>
    <col min="14" max="14" width="17" bestFit="1" customWidth="1"/>
    <col min="15" max="21" width="21.28515625" customWidth="1"/>
    <col min="22" max="22" width="20.7109375" customWidth="1"/>
    <col min="23" max="23" width="22.42578125" customWidth="1"/>
  </cols>
  <sheetData>
    <row r="2" spans="1:23" ht="18.75">
      <c r="A2" s="1"/>
      <c r="B2" s="71" t="s">
        <v>195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1"/>
      <c r="O2" s="1"/>
      <c r="P2" s="1"/>
      <c r="Q2" s="1"/>
      <c r="R2" s="1"/>
      <c r="S2" s="1"/>
      <c r="T2" s="1"/>
      <c r="U2" s="1"/>
      <c r="V2" s="13"/>
    </row>
    <row r="3" spans="1:23" ht="18.75">
      <c r="A3" s="1"/>
      <c r="B3" s="71" t="s">
        <v>220</v>
      </c>
      <c r="C3" s="71"/>
      <c r="D3" s="71"/>
      <c r="E3" s="71"/>
      <c r="F3" s="71"/>
      <c r="G3" s="45"/>
      <c r="H3" s="45"/>
      <c r="I3" s="45"/>
      <c r="J3" s="45"/>
      <c r="K3" s="45"/>
      <c r="L3" s="1"/>
      <c r="M3" s="1"/>
      <c r="N3" s="1"/>
      <c r="O3" s="1"/>
      <c r="P3" s="1"/>
      <c r="Q3" s="1"/>
      <c r="R3" s="1"/>
      <c r="S3" s="1"/>
      <c r="T3" s="1"/>
      <c r="U3" s="1"/>
      <c r="V3" s="152"/>
    </row>
    <row r="4" spans="1:23" ht="18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32"/>
    </row>
    <row r="5" spans="1:23" ht="18.75">
      <c r="A5" s="4" t="s">
        <v>154</v>
      </c>
      <c r="B5" s="46" t="s">
        <v>155</v>
      </c>
      <c r="C5" s="46" t="s">
        <v>156</v>
      </c>
      <c r="D5" s="46" t="s">
        <v>157</v>
      </c>
      <c r="E5" s="46" t="s">
        <v>158</v>
      </c>
      <c r="F5" s="46" t="s">
        <v>159</v>
      </c>
      <c r="G5" s="46" t="s">
        <v>160</v>
      </c>
      <c r="H5" s="46" t="s">
        <v>161</v>
      </c>
      <c r="I5" s="46" t="s">
        <v>162</v>
      </c>
      <c r="J5" s="46" t="s">
        <v>163</v>
      </c>
      <c r="K5" s="46" t="s">
        <v>164</v>
      </c>
      <c r="L5" s="46" t="s">
        <v>165</v>
      </c>
      <c r="M5" s="46" t="s">
        <v>166</v>
      </c>
      <c r="N5" s="46" t="s">
        <v>167</v>
      </c>
      <c r="O5" s="46" t="s">
        <v>168</v>
      </c>
      <c r="P5" s="107"/>
      <c r="Q5" s="107"/>
      <c r="R5" s="107"/>
      <c r="S5" s="107"/>
      <c r="T5" s="107"/>
      <c r="U5" s="107"/>
      <c r="W5" s="23">
        <v>2742529732.73</v>
      </c>
    </row>
    <row r="6" spans="1:23" ht="18.75">
      <c r="A6" s="72" t="s">
        <v>196</v>
      </c>
      <c r="B6" s="48">
        <v>46</v>
      </c>
      <c r="C6" s="153">
        <v>0</v>
      </c>
      <c r="D6" s="153">
        <v>204112196.80000001</v>
      </c>
      <c r="E6" s="153">
        <v>161098858.81</v>
      </c>
      <c r="F6" s="154">
        <v>174908409.34</v>
      </c>
      <c r="G6" s="153">
        <v>205524069.08000001</v>
      </c>
      <c r="H6" s="153">
        <v>185489031.16</v>
      </c>
      <c r="I6" s="153">
        <v>214212026.21000001</v>
      </c>
      <c r="J6" s="153">
        <v>228054067.22999999</v>
      </c>
      <c r="K6" s="153">
        <v>274515325.63999999</v>
      </c>
      <c r="L6" s="153">
        <v>197265456.44999999</v>
      </c>
      <c r="M6" s="153">
        <v>446513043.49000001</v>
      </c>
      <c r="N6" s="153">
        <v>255120931.84999999</v>
      </c>
      <c r="O6" s="73">
        <f t="shared" ref="O6:O11" si="0">SUM(C6:N6)</f>
        <v>2546813416.0599999</v>
      </c>
      <c r="P6" s="325"/>
      <c r="Q6" s="325"/>
      <c r="R6" s="325"/>
      <c r="S6" s="325"/>
      <c r="T6" s="324"/>
      <c r="U6" s="324"/>
      <c r="V6" s="123">
        <v>2546813416.0599999</v>
      </c>
      <c r="W6" s="48">
        <v>46</v>
      </c>
    </row>
    <row r="7" spans="1:23" ht="18.75">
      <c r="A7" s="74" t="s">
        <v>210</v>
      </c>
      <c r="B7" s="47" t="s">
        <v>197</v>
      </c>
      <c r="C7" s="153">
        <v>0</v>
      </c>
      <c r="D7" s="153">
        <v>0</v>
      </c>
      <c r="E7" s="154">
        <v>0</v>
      </c>
      <c r="F7" s="154">
        <v>0</v>
      </c>
      <c r="G7" s="153">
        <v>0</v>
      </c>
      <c r="H7" s="153">
        <v>0</v>
      </c>
      <c r="I7" s="155">
        <v>0</v>
      </c>
      <c r="J7" s="153">
        <v>0</v>
      </c>
      <c r="K7" s="153">
        <v>0</v>
      </c>
      <c r="L7" s="153"/>
      <c r="M7" s="153"/>
      <c r="N7" s="153"/>
      <c r="O7" s="73">
        <f t="shared" si="0"/>
        <v>0</v>
      </c>
      <c r="P7" s="325"/>
      <c r="Q7" s="325"/>
      <c r="R7" s="325"/>
      <c r="S7" s="325"/>
      <c r="T7" s="324"/>
      <c r="U7" s="324"/>
      <c r="V7" s="123">
        <v>0</v>
      </c>
      <c r="W7" s="47" t="s">
        <v>197</v>
      </c>
    </row>
    <row r="8" spans="1:23" ht="18.75">
      <c r="A8" s="75" t="s">
        <v>198</v>
      </c>
      <c r="B8" s="47">
        <v>47</v>
      </c>
      <c r="C8" s="156">
        <v>0</v>
      </c>
      <c r="D8" s="156">
        <v>0</v>
      </c>
      <c r="E8" s="156">
        <v>0</v>
      </c>
      <c r="F8" s="153">
        <v>0</v>
      </c>
      <c r="G8" s="156">
        <v>0</v>
      </c>
      <c r="H8" s="153">
        <v>0</v>
      </c>
      <c r="I8" s="153">
        <v>0</v>
      </c>
      <c r="J8" s="153">
        <v>0</v>
      </c>
      <c r="K8" s="153">
        <v>0</v>
      </c>
      <c r="L8" s="153"/>
      <c r="M8" s="153"/>
      <c r="N8" s="153"/>
      <c r="O8" s="73">
        <f t="shared" si="0"/>
        <v>0</v>
      </c>
      <c r="P8" s="325"/>
      <c r="Q8" s="325"/>
      <c r="R8" s="325"/>
      <c r="S8" s="325"/>
      <c r="T8" s="324"/>
      <c r="U8" s="324"/>
      <c r="V8" s="123">
        <v>0</v>
      </c>
      <c r="W8" s="47">
        <v>47</v>
      </c>
    </row>
    <row r="9" spans="1:23" ht="24.75" customHeight="1">
      <c r="A9" s="75" t="s">
        <v>199</v>
      </c>
      <c r="B9" s="47">
        <v>48</v>
      </c>
      <c r="C9" s="153">
        <v>290150</v>
      </c>
      <c r="D9" s="153">
        <v>1316740</v>
      </c>
      <c r="E9" s="153">
        <v>1457870</v>
      </c>
      <c r="F9" s="153">
        <v>565150</v>
      </c>
      <c r="G9" s="153">
        <v>379980</v>
      </c>
      <c r="H9" s="153">
        <v>674940</v>
      </c>
      <c r="I9" s="153">
        <v>819350</v>
      </c>
      <c r="J9" s="154">
        <v>1329280.3700000001</v>
      </c>
      <c r="K9" s="154">
        <v>976470</v>
      </c>
      <c r="L9" s="154">
        <v>406590</v>
      </c>
      <c r="M9" s="153">
        <v>1812680</v>
      </c>
      <c r="N9" s="153">
        <v>622700</v>
      </c>
      <c r="O9" s="73">
        <f t="shared" si="0"/>
        <v>10651900.370000001</v>
      </c>
      <c r="P9" s="325"/>
      <c r="Q9" s="325"/>
      <c r="R9" s="325"/>
      <c r="S9" s="325"/>
      <c r="T9" s="325"/>
      <c r="U9" s="325"/>
      <c r="V9" s="122">
        <v>10651900.369999999</v>
      </c>
      <c r="W9" s="47">
        <v>48</v>
      </c>
    </row>
    <row r="10" spans="1:23" ht="24.75" customHeight="1">
      <c r="A10" s="76" t="s">
        <v>200</v>
      </c>
      <c r="B10" s="47" t="s">
        <v>201</v>
      </c>
      <c r="C10" s="153">
        <v>154066</v>
      </c>
      <c r="D10" s="153">
        <v>0</v>
      </c>
      <c r="E10" s="153">
        <v>380000</v>
      </c>
      <c r="F10" s="153">
        <v>0</v>
      </c>
      <c r="G10" s="153">
        <v>21402216.620000001</v>
      </c>
      <c r="H10" s="153">
        <v>0</v>
      </c>
      <c r="I10" s="153">
        <v>2816595.75</v>
      </c>
      <c r="J10" s="154"/>
      <c r="K10" s="154">
        <v>173344.44</v>
      </c>
      <c r="L10" s="154">
        <v>131577.78</v>
      </c>
      <c r="M10" s="153">
        <v>0</v>
      </c>
      <c r="N10" s="153">
        <v>6163435.5999999996</v>
      </c>
      <c r="O10" s="73">
        <f t="shared" si="0"/>
        <v>31221236.190000005</v>
      </c>
      <c r="P10" s="325"/>
      <c r="Q10" s="325"/>
      <c r="R10" s="325"/>
      <c r="S10" s="325"/>
      <c r="T10" s="325"/>
      <c r="U10" s="325"/>
      <c r="V10" s="122">
        <v>31221236.190000001</v>
      </c>
      <c r="W10" s="47" t="s">
        <v>201</v>
      </c>
    </row>
    <row r="11" spans="1:23" ht="18.75">
      <c r="A11" s="77" t="s">
        <v>117</v>
      </c>
      <c r="B11" s="48">
        <v>77</v>
      </c>
      <c r="C11" s="153">
        <v>0</v>
      </c>
      <c r="D11" s="153">
        <v>0</v>
      </c>
      <c r="E11" s="153">
        <v>0</v>
      </c>
      <c r="F11" s="153">
        <v>0</v>
      </c>
      <c r="G11" s="155">
        <v>0</v>
      </c>
      <c r="H11" s="155">
        <v>0</v>
      </c>
      <c r="I11" s="155">
        <v>0</v>
      </c>
      <c r="J11" s="155"/>
      <c r="K11" s="153"/>
      <c r="L11" s="153"/>
      <c r="M11" s="153">
        <v>195716316.66999999</v>
      </c>
      <c r="N11" s="153"/>
      <c r="O11" s="73">
        <f t="shared" si="0"/>
        <v>195716316.66999999</v>
      </c>
      <c r="P11" s="325"/>
      <c r="Q11" s="325"/>
      <c r="R11" s="325"/>
      <c r="S11" s="325"/>
      <c r="T11" s="325"/>
      <c r="U11" s="325"/>
      <c r="V11" s="122">
        <v>195716316.66999999</v>
      </c>
      <c r="W11" s="48">
        <v>77</v>
      </c>
    </row>
    <row r="12" spans="1:23" ht="18.75">
      <c r="A12" s="78" t="s">
        <v>118</v>
      </c>
      <c r="B12" s="48">
        <v>78</v>
      </c>
      <c r="C12" s="153"/>
      <c r="D12" s="153"/>
      <c r="E12" s="153"/>
      <c r="F12" s="153"/>
      <c r="G12" s="153"/>
      <c r="H12" s="153"/>
      <c r="I12" s="153"/>
      <c r="J12" s="155"/>
      <c r="K12" s="153"/>
      <c r="L12" s="153"/>
      <c r="M12" s="153"/>
      <c r="N12" s="153"/>
      <c r="O12" s="79"/>
      <c r="P12" s="326"/>
      <c r="Q12" s="326"/>
      <c r="R12" s="326"/>
      <c r="S12" s="326"/>
      <c r="T12" s="326"/>
      <c r="U12" s="326"/>
      <c r="V12" s="122">
        <v>0</v>
      </c>
      <c r="W12" s="48">
        <v>78</v>
      </c>
    </row>
    <row r="13" spans="1:23" ht="18.75">
      <c r="A13" s="132" t="s">
        <v>212</v>
      </c>
      <c r="B13" s="48"/>
      <c r="C13" s="133">
        <v>0</v>
      </c>
      <c r="D13" s="133">
        <v>0</v>
      </c>
      <c r="E13" s="133">
        <v>0</v>
      </c>
      <c r="F13" s="133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3">
        <v>8497000</v>
      </c>
      <c r="N13" s="134"/>
      <c r="O13" s="79">
        <f>SUM(C13:N13)</f>
        <v>8497000</v>
      </c>
      <c r="P13" s="326"/>
      <c r="Q13" s="326"/>
      <c r="R13" s="326"/>
      <c r="S13" s="326"/>
      <c r="T13" s="326"/>
      <c r="U13" s="326"/>
      <c r="V13" s="122">
        <v>8497000</v>
      </c>
    </row>
    <row r="14" spans="1:23" ht="18.75" thickBot="1">
      <c r="A14" s="80" t="s">
        <v>4</v>
      </c>
      <c r="B14" s="49"/>
      <c r="C14" s="143">
        <f t="shared" ref="C14:O14" si="1">SUM(C6:C13)</f>
        <v>444216</v>
      </c>
      <c r="D14" s="143">
        <f t="shared" si="1"/>
        <v>205428936.80000001</v>
      </c>
      <c r="E14" s="143">
        <f t="shared" si="1"/>
        <v>162936728.81</v>
      </c>
      <c r="F14" s="143">
        <f t="shared" si="1"/>
        <v>175473559.34</v>
      </c>
      <c r="G14" s="143">
        <f t="shared" si="1"/>
        <v>227306265.70000002</v>
      </c>
      <c r="H14" s="143">
        <f t="shared" si="1"/>
        <v>186163971.16</v>
      </c>
      <c r="I14" s="143">
        <f t="shared" si="1"/>
        <v>217847971.96000001</v>
      </c>
      <c r="J14" s="143">
        <f t="shared" si="1"/>
        <v>229383347.59999999</v>
      </c>
      <c r="K14" s="143">
        <f t="shared" si="1"/>
        <v>275665140.07999998</v>
      </c>
      <c r="L14" s="143">
        <f t="shared" si="1"/>
        <v>197803624.22999999</v>
      </c>
      <c r="M14" s="143">
        <f t="shared" si="1"/>
        <v>652539040.15999997</v>
      </c>
      <c r="N14" s="143">
        <f t="shared" si="1"/>
        <v>261907067.44999999</v>
      </c>
      <c r="O14" s="81">
        <f t="shared" si="1"/>
        <v>2792899869.29</v>
      </c>
      <c r="P14" s="327"/>
      <c r="Q14" s="327"/>
      <c r="R14" s="327"/>
      <c r="S14" s="327"/>
      <c r="T14" s="327"/>
      <c r="U14" s="327"/>
      <c r="V14" s="23">
        <f>SUM(V6:V13)</f>
        <v>2792899869.29</v>
      </c>
    </row>
    <row r="15" spans="1:23" ht="18.75">
      <c r="A15" s="1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43"/>
      <c r="P15" s="334"/>
      <c r="Q15" s="334"/>
      <c r="R15" s="334"/>
      <c r="S15" s="43"/>
      <c r="T15" s="43"/>
      <c r="U15" s="43"/>
    </row>
    <row r="16" spans="1:23" ht="18.75">
      <c r="A16" s="1"/>
      <c r="B16" s="82" t="s">
        <v>202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3"/>
      <c r="O16" s="1"/>
      <c r="P16" s="335"/>
      <c r="Q16" s="335"/>
      <c r="R16" s="335"/>
      <c r="S16" s="1"/>
      <c r="T16" s="1"/>
      <c r="U16" s="1"/>
    </row>
    <row r="17" spans="1:23" ht="18.75">
      <c r="A17" s="1"/>
      <c r="B17" s="82" t="s">
        <v>221</v>
      </c>
      <c r="C17" s="82"/>
      <c r="D17" s="82"/>
      <c r="E17" s="82"/>
      <c r="F17" s="82"/>
      <c r="G17" s="83"/>
      <c r="H17" s="83"/>
      <c r="I17" s="83"/>
      <c r="J17" s="83"/>
      <c r="K17" s="83"/>
      <c r="L17" s="3"/>
      <c r="M17" s="3"/>
      <c r="N17" s="3"/>
      <c r="O17" s="1"/>
      <c r="P17" s="335"/>
      <c r="Q17" s="335"/>
      <c r="R17" s="335"/>
      <c r="S17" s="1"/>
      <c r="T17" s="1"/>
      <c r="U17" s="1"/>
    </row>
    <row r="18" spans="1:23" ht="18.75">
      <c r="A18" s="1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"/>
      <c r="P18" s="335"/>
      <c r="Q18" s="335"/>
      <c r="R18" s="335"/>
      <c r="S18" s="1"/>
      <c r="T18" s="1"/>
      <c r="U18" s="1"/>
    </row>
    <row r="19" spans="1:23" ht="15.75">
      <c r="A19" s="44" t="s">
        <v>154</v>
      </c>
      <c r="B19" s="84" t="s">
        <v>155</v>
      </c>
      <c r="C19" s="84" t="s">
        <v>203</v>
      </c>
      <c r="D19" s="84" t="s">
        <v>157</v>
      </c>
      <c r="E19" s="84" t="s">
        <v>158</v>
      </c>
      <c r="F19" s="84" t="s">
        <v>159</v>
      </c>
      <c r="G19" s="84" t="s">
        <v>160</v>
      </c>
      <c r="H19" s="84" t="s">
        <v>161</v>
      </c>
      <c r="I19" s="84" t="s">
        <v>162</v>
      </c>
      <c r="J19" s="84" t="s">
        <v>163</v>
      </c>
      <c r="K19" s="84" t="s">
        <v>164</v>
      </c>
      <c r="L19" s="84" t="s">
        <v>165</v>
      </c>
      <c r="M19" s="84" t="s">
        <v>166</v>
      </c>
      <c r="N19" s="84" t="s">
        <v>167</v>
      </c>
      <c r="O19" s="84" t="s">
        <v>168</v>
      </c>
      <c r="P19" s="108"/>
      <c r="Q19" s="108"/>
      <c r="R19" s="108"/>
      <c r="S19" s="108"/>
      <c r="T19" s="108"/>
      <c r="U19" s="108"/>
    </row>
    <row r="20" spans="1:23" ht="27" customHeight="1">
      <c r="A20" s="85" t="s">
        <v>169</v>
      </c>
      <c r="B20" s="47">
        <v>54</v>
      </c>
      <c r="C20" s="134">
        <v>1015000</v>
      </c>
      <c r="D20" s="134">
        <v>79688429.409999996</v>
      </c>
      <c r="E20" s="134">
        <v>62143645.149999999</v>
      </c>
      <c r="F20" s="134">
        <v>67216864.079999998</v>
      </c>
      <c r="G20" s="134">
        <v>80693987.629999995</v>
      </c>
      <c r="H20" s="134">
        <v>71460247.180000007</v>
      </c>
      <c r="I20" s="134">
        <v>82472003.430000007</v>
      </c>
      <c r="J20" s="134">
        <v>86729100.329999998</v>
      </c>
      <c r="K20" s="134">
        <v>104691201.14</v>
      </c>
      <c r="L20" s="134">
        <v>78463837.569999993</v>
      </c>
      <c r="M20" s="134">
        <v>232984668.88</v>
      </c>
      <c r="N20" s="134">
        <v>100949774.5</v>
      </c>
      <c r="O20" s="86">
        <f t="shared" ref="O20:O31" si="2">SUM(C20:N20)</f>
        <v>1048508759.3000001</v>
      </c>
      <c r="P20" s="331"/>
      <c r="Q20" s="331"/>
      <c r="R20" s="331"/>
      <c r="S20" s="331"/>
      <c r="T20" s="328"/>
      <c r="U20" s="328"/>
      <c r="V20" s="96">
        <v>1048508759.3</v>
      </c>
      <c r="W20" s="47">
        <v>54</v>
      </c>
    </row>
    <row r="21" spans="1:23" ht="32.25">
      <c r="A21" s="85" t="s">
        <v>211</v>
      </c>
      <c r="B21" s="47" t="s">
        <v>204</v>
      </c>
      <c r="C21" s="133"/>
      <c r="D21" s="133"/>
      <c r="E21" s="134"/>
      <c r="F21" s="134"/>
      <c r="G21" s="133"/>
      <c r="H21" s="133"/>
      <c r="I21" s="157"/>
      <c r="J21" s="133"/>
      <c r="K21" s="133"/>
      <c r="L21" s="133"/>
      <c r="M21" s="133"/>
      <c r="N21" s="133"/>
      <c r="O21" s="87">
        <f t="shared" si="2"/>
        <v>0</v>
      </c>
      <c r="P21" s="332"/>
      <c r="Q21" s="332"/>
      <c r="R21" s="332"/>
      <c r="S21" s="332"/>
      <c r="T21" s="329"/>
      <c r="U21" s="329"/>
      <c r="V21" s="124">
        <v>0</v>
      </c>
      <c r="W21" s="47" t="s">
        <v>204</v>
      </c>
    </row>
    <row r="22" spans="1:23" ht="16.5">
      <c r="A22" s="88" t="s">
        <v>170</v>
      </c>
      <c r="B22" s="47">
        <v>55</v>
      </c>
      <c r="C22" s="134">
        <v>677372.43</v>
      </c>
      <c r="D22" s="134">
        <v>7415747.7199999997</v>
      </c>
      <c r="E22" s="134">
        <v>5875266.4699999997</v>
      </c>
      <c r="F22" s="134">
        <v>4560978.6500000004</v>
      </c>
      <c r="G22" s="134">
        <v>5281406.54</v>
      </c>
      <c r="H22" s="134">
        <v>3152948.41</v>
      </c>
      <c r="I22" s="134">
        <v>6042165.96</v>
      </c>
      <c r="J22" s="134">
        <v>4608881.9400000004</v>
      </c>
      <c r="K22" s="134">
        <v>6089670.1200000001</v>
      </c>
      <c r="L22" s="134">
        <v>4152639.75</v>
      </c>
      <c r="M22" s="134">
        <v>11541650.279999999</v>
      </c>
      <c r="N22" s="134">
        <v>10229568.689999999</v>
      </c>
      <c r="O22" s="86">
        <f t="shared" si="2"/>
        <v>69628296.959999993</v>
      </c>
      <c r="P22" s="331"/>
      <c r="Q22" s="331"/>
      <c r="R22" s="331"/>
      <c r="S22" s="331"/>
      <c r="T22" s="328"/>
      <c r="U22" s="328"/>
      <c r="V22" s="96">
        <v>69628296.959999993</v>
      </c>
      <c r="W22" s="47">
        <v>55</v>
      </c>
    </row>
    <row r="23" spans="1:23" ht="18.75" customHeight="1">
      <c r="A23" s="85" t="s">
        <v>134</v>
      </c>
      <c r="B23" s="47">
        <v>57</v>
      </c>
      <c r="C23" s="134">
        <v>1700000</v>
      </c>
      <c r="D23" s="134">
        <v>615000</v>
      </c>
      <c r="E23" s="134">
        <v>776000</v>
      </c>
      <c r="F23" s="134">
        <v>500000</v>
      </c>
      <c r="G23" s="134">
        <v>500000</v>
      </c>
      <c r="H23" s="134">
        <v>800000</v>
      </c>
      <c r="I23" s="134">
        <v>1356000</v>
      </c>
      <c r="J23" s="134">
        <v>500000</v>
      </c>
      <c r="K23" s="134">
        <v>500000</v>
      </c>
      <c r="L23" s="134">
        <v>500000</v>
      </c>
      <c r="M23" s="134">
        <v>500000</v>
      </c>
      <c r="N23" s="134">
        <v>2500000</v>
      </c>
      <c r="O23" s="86">
        <f t="shared" si="2"/>
        <v>10747000</v>
      </c>
      <c r="P23" s="331"/>
      <c r="Q23" s="331"/>
      <c r="R23" s="331"/>
      <c r="S23" s="331"/>
      <c r="T23" s="328"/>
      <c r="U23" s="328"/>
      <c r="V23" s="96">
        <v>10747000</v>
      </c>
      <c r="W23" s="47">
        <v>57</v>
      </c>
    </row>
    <row r="24" spans="1:23" ht="21.75" customHeight="1">
      <c r="A24" s="85" t="s">
        <v>133</v>
      </c>
      <c r="B24" s="47">
        <v>58</v>
      </c>
      <c r="C24" s="134">
        <v>0</v>
      </c>
      <c r="D24" s="134">
        <v>0</v>
      </c>
      <c r="E24" s="134">
        <v>130000</v>
      </c>
      <c r="F24" s="134">
        <v>0</v>
      </c>
      <c r="G24" s="134">
        <v>0</v>
      </c>
      <c r="H24" s="134">
        <v>55000</v>
      </c>
      <c r="I24" s="134">
        <v>90000</v>
      </c>
      <c r="J24" s="134">
        <v>20000</v>
      </c>
      <c r="K24" s="134">
        <v>275000</v>
      </c>
      <c r="L24" s="134">
        <v>140000</v>
      </c>
      <c r="M24" s="134">
        <v>130000</v>
      </c>
      <c r="N24" s="134">
        <v>262307.52</v>
      </c>
      <c r="O24" s="89">
        <f t="shared" si="2"/>
        <v>1102307.52</v>
      </c>
      <c r="P24" s="333"/>
      <c r="Q24" s="333"/>
      <c r="R24" s="333"/>
      <c r="S24" s="333"/>
      <c r="T24" s="330"/>
      <c r="U24" s="330"/>
      <c r="V24" s="96">
        <v>1102307.52</v>
      </c>
      <c r="W24" s="47">
        <v>58</v>
      </c>
    </row>
    <row r="25" spans="1:23" ht="16.5">
      <c r="A25" s="90" t="s">
        <v>182</v>
      </c>
      <c r="B25" s="48">
        <v>60</v>
      </c>
      <c r="C25" s="134">
        <v>0</v>
      </c>
      <c r="D25" s="134">
        <v>408224.39</v>
      </c>
      <c r="E25" s="134">
        <v>322957.73</v>
      </c>
      <c r="F25" s="134">
        <v>349816.82</v>
      </c>
      <c r="G25" s="134">
        <v>411048.14</v>
      </c>
      <c r="H25" s="134">
        <v>370978.06</v>
      </c>
      <c r="I25" s="134">
        <v>428424.05</v>
      </c>
      <c r="J25" s="134">
        <v>456108.13</v>
      </c>
      <c r="K25" s="134">
        <v>549030.65</v>
      </c>
      <c r="L25" s="134">
        <v>394530.91</v>
      </c>
      <c r="M25" s="134">
        <v>1284458.79</v>
      </c>
      <c r="N25" s="134">
        <v>510241.86</v>
      </c>
      <c r="O25" s="86">
        <f t="shared" si="2"/>
        <v>5485819.5300000003</v>
      </c>
      <c r="P25" s="331"/>
      <c r="Q25" s="331"/>
      <c r="R25" s="331"/>
      <c r="S25" s="331"/>
      <c r="T25" s="328"/>
      <c r="U25" s="328"/>
      <c r="V25" s="96">
        <v>5485819.5300000003</v>
      </c>
      <c r="W25" s="48">
        <v>60</v>
      </c>
    </row>
    <row r="26" spans="1:23" ht="16.5">
      <c r="A26" s="84" t="s">
        <v>205</v>
      </c>
      <c r="B26" s="47">
        <v>62</v>
      </c>
      <c r="C26" s="134">
        <v>105000</v>
      </c>
      <c r="D26" s="134">
        <v>284000</v>
      </c>
      <c r="E26" s="134">
        <v>529000</v>
      </c>
      <c r="F26" s="134">
        <v>0</v>
      </c>
      <c r="G26" s="134">
        <v>0</v>
      </c>
      <c r="H26" s="134">
        <v>45000</v>
      </c>
      <c r="I26" s="134">
        <v>174000</v>
      </c>
      <c r="J26" s="134">
        <v>99750</v>
      </c>
      <c r="K26" s="134">
        <v>418000</v>
      </c>
      <c r="L26" s="134">
        <v>260000</v>
      </c>
      <c r="M26" s="134">
        <v>15000</v>
      </c>
      <c r="N26" s="134">
        <v>30000</v>
      </c>
      <c r="O26" s="86">
        <f t="shared" si="2"/>
        <v>1959750</v>
      </c>
      <c r="P26" s="331"/>
      <c r="Q26" s="331"/>
      <c r="R26" s="331"/>
      <c r="S26" s="331"/>
      <c r="T26" s="328"/>
      <c r="U26" s="328"/>
      <c r="V26" s="96">
        <v>1959750</v>
      </c>
      <c r="W26" s="47">
        <v>62</v>
      </c>
    </row>
    <row r="27" spans="1:23" ht="32.25" customHeight="1">
      <c r="A27" s="91" t="s">
        <v>206</v>
      </c>
      <c r="B27" s="48">
        <v>64</v>
      </c>
      <c r="C27" s="134">
        <v>0</v>
      </c>
      <c r="D27" s="134">
        <v>115707628.05</v>
      </c>
      <c r="E27" s="134">
        <v>90854869.549999997</v>
      </c>
      <c r="F27" s="134">
        <v>100192067.31</v>
      </c>
      <c r="G27" s="134">
        <v>117780794.98999999</v>
      </c>
      <c r="H27" s="134">
        <v>107037975.77</v>
      </c>
      <c r="I27" s="134">
        <v>123774768.56</v>
      </c>
      <c r="J27" s="134">
        <v>134591228.52000001</v>
      </c>
      <c r="K27" s="134">
        <v>156781657.71000001</v>
      </c>
      <c r="L27" s="134">
        <v>111899257.81</v>
      </c>
      <c r="M27" s="134">
        <v>356959579.76999998</v>
      </c>
      <c r="N27" s="134">
        <v>148986044.93000001</v>
      </c>
      <c r="O27" s="86">
        <f t="shared" si="2"/>
        <v>1564565872.97</v>
      </c>
      <c r="P27" s="331"/>
      <c r="Q27" s="331"/>
      <c r="R27" s="331"/>
      <c r="S27" s="331"/>
      <c r="T27" s="328"/>
      <c r="U27" s="328"/>
      <c r="V27" s="96">
        <v>1564565872.97</v>
      </c>
      <c r="W27" s="48">
        <v>64</v>
      </c>
    </row>
    <row r="28" spans="1:23" ht="16.5">
      <c r="A28" s="88" t="s">
        <v>135</v>
      </c>
      <c r="B28" s="47">
        <v>65</v>
      </c>
      <c r="C28" s="136">
        <v>0</v>
      </c>
      <c r="D28" s="134">
        <v>880000</v>
      </c>
      <c r="E28" s="134">
        <v>2350000</v>
      </c>
      <c r="F28" s="134">
        <v>2350000</v>
      </c>
      <c r="G28" s="134">
        <v>1155755.55</v>
      </c>
      <c r="H28" s="134">
        <v>2150000</v>
      </c>
      <c r="I28" s="134">
        <v>850000</v>
      </c>
      <c r="J28" s="134">
        <v>850000</v>
      </c>
      <c r="K28" s="134">
        <v>5675000</v>
      </c>
      <c r="L28" s="136">
        <v>2000000</v>
      </c>
      <c r="M28" s="136">
        <v>2250000</v>
      </c>
      <c r="N28" s="137">
        <v>24370000</v>
      </c>
      <c r="O28" s="86">
        <f t="shared" si="2"/>
        <v>44880755.549999997</v>
      </c>
      <c r="P28" s="331"/>
      <c r="Q28" s="331"/>
      <c r="R28" s="331"/>
      <c r="S28" s="331"/>
      <c r="T28" s="328"/>
      <c r="U28" s="328"/>
      <c r="V28" s="96">
        <v>44880755.549999997</v>
      </c>
      <c r="W28" s="47">
        <v>65</v>
      </c>
    </row>
    <row r="29" spans="1:23" ht="16.5">
      <c r="A29" s="90" t="s">
        <v>171</v>
      </c>
      <c r="B29" s="48">
        <v>71</v>
      </c>
      <c r="C29" s="136">
        <v>9100000</v>
      </c>
      <c r="D29" s="136">
        <v>0</v>
      </c>
      <c r="E29" s="136">
        <v>200000</v>
      </c>
      <c r="F29" s="136">
        <v>0</v>
      </c>
      <c r="G29" s="136">
        <v>21402216.620000001</v>
      </c>
      <c r="H29" s="136">
        <v>500000</v>
      </c>
      <c r="I29" s="136">
        <v>3200000</v>
      </c>
      <c r="J29" s="136">
        <v>500000</v>
      </c>
      <c r="K29" s="136">
        <v>900000</v>
      </c>
      <c r="L29" s="136">
        <v>400000</v>
      </c>
      <c r="M29" s="136">
        <v>150000</v>
      </c>
      <c r="N29" s="137">
        <v>1600000</v>
      </c>
      <c r="O29" s="86">
        <f t="shared" si="2"/>
        <v>37952216.620000005</v>
      </c>
      <c r="P29" s="331"/>
      <c r="Q29" s="331"/>
      <c r="R29" s="331"/>
      <c r="S29" s="331"/>
      <c r="T29" s="328"/>
      <c r="U29" s="328"/>
      <c r="V29" s="96">
        <v>37952216.619999997</v>
      </c>
      <c r="W29" s="48">
        <v>71</v>
      </c>
    </row>
    <row r="30" spans="1:23" ht="16.5">
      <c r="A30" s="90" t="s">
        <v>207</v>
      </c>
      <c r="B30" s="48">
        <v>79</v>
      </c>
      <c r="C30" s="136">
        <v>0</v>
      </c>
      <c r="D30" s="137">
        <v>0</v>
      </c>
      <c r="E30" s="138">
        <v>0</v>
      </c>
      <c r="F30" s="139">
        <v>0</v>
      </c>
      <c r="G30" s="137">
        <v>0</v>
      </c>
      <c r="H30" s="139">
        <v>0</v>
      </c>
      <c r="I30" s="140">
        <v>0</v>
      </c>
      <c r="J30" s="141"/>
      <c r="K30" s="141"/>
      <c r="L30" s="141"/>
      <c r="M30" s="141"/>
      <c r="N30" s="141">
        <v>0</v>
      </c>
      <c r="O30" s="86">
        <f t="shared" si="2"/>
        <v>0</v>
      </c>
      <c r="P30" s="331"/>
      <c r="Q30" s="331"/>
      <c r="R30" s="331"/>
      <c r="S30" s="331"/>
      <c r="T30" s="328"/>
      <c r="U30" s="328"/>
      <c r="V30" s="96">
        <v>0</v>
      </c>
      <c r="W30" s="48">
        <v>79</v>
      </c>
    </row>
    <row r="31" spans="1:23" ht="16.5">
      <c r="A31" s="90" t="s">
        <v>208</v>
      </c>
      <c r="B31" s="48" t="s">
        <v>209</v>
      </c>
      <c r="C31" s="134">
        <v>0</v>
      </c>
      <c r="D31" s="135"/>
      <c r="E31" s="142"/>
      <c r="F31" s="141"/>
      <c r="G31" s="135"/>
      <c r="H31" s="141"/>
      <c r="I31" s="141"/>
      <c r="J31" s="141"/>
      <c r="K31" s="141"/>
      <c r="L31" s="141"/>
      <c r="M31" s="141"/>
      <c r="N31" s="141">
        <v>0</v>
      </c>
      <c r="O31" s="86">
        <f t="shared" si="2"/>
        <v>0</v>
      </c>
      <c r="P31" s="331"/>
      <c r="Q31" s="331"/>
      <c r="R31" s="331"/>
      <c r="S31" s="331"/>
      <c r="T31" s="328"/>
      <c r="U31" s="328"/>
      <c r="V31" s="96">
        <v>0</v>
      </c>
      <c r="W31" s="48" t="s">
        <v>209</v>
      </c>
    </row>
    <row r="32" spans="1:23" ht="17.25" thickBot="1">
      <c r="A32" s="92" t="s">
        <v>4</v>
      </c>
      <c r="B32" s="49"/>
      <c r="C32" s="93">
        <f t="shared" ref="C32:O32" si="3">SUM(C20:C31)</f>
        <v>12597372.43</v>
      </c>
      <c r="D32" s="94">
        <f t="shared" si="3"/>
        <v>204999029.56999999</v>
      </c>
      <c r="E32" s="94">
        <f t="shared" si="3"/>
        <v>163181738.90000001</v>
      </c>
      <c r="F32" s="94">
        <f t="shared" si="3"/>
        <v>175169726.86000001</v>
      </c>
      <c r="G32" s="94">
        <f t="shared" si="3"/>
        <v>227225209.47000003</v>
      </c>
      <c r="H32" s="94">
        <f t="shared" si="3"/>
        <v>185572149.42000002</v>
      </c>
      <c r="I32" s="94">
        <f t="shared" si="3"/>
        <v>218387362</v>
      </c>
      <c r="J32" s="94">
        <f t="shared" si="3"/>
        <v>228355068.92000002</v>
      </c>
      <c r="K32" s="94">
        <f t="shared" si="3"/>
        <v>275879559.62</v>
      </c>
      <c r="L32" s="94">
        <f t="shared" si="3"/>
        <v>198210266.03999999</v>
      </c>
      <c r="M32" s="94">
        <f t="shared" si="3"/>
        <v>605815357.72000003</v>
      </c>
      <c r="N32" s="94">
        <f t="shared" si="3"/>
        <v>289437937.5</v>
      </c>
      <c r="O32" s="86">
        <f t="shared" si="3"/>
        <v>2784830778.4499998</v>
      </c>
      <c r="P32" s="331"/>
      <c r="Q32" s="331"/>
      <c r="R32" s="331"/>
      <c r="S32" s="331"/>
      <c r="T32" s="331"/>
      <c r="U32" s="331"/>
      <c r="V32" s="98">
        <f>SUM(V20:V31)</f>
        <v>2784830778.4499998</v>
      </c>
    </row>
    <row r="33" spans="1:25" ht="18.75">
      <c r="A33" s="1"/>
      <c r="B33" s="1"/>
      <c r="C33" s="1"/>
      <c r="D33" s="1"/>
      <c r="E33" s="1"/>
      <c r="F33" s="1"/>
      <c r="G33" s="1"/>
      <c r="H33" s="1"/>
      <c r="I33" s="1"/>
      <c r="J33" s="1"/>
      <c r="K33" s="355"/>
      <c r="L33" s="355"/>
      <c r="M33" s="355"/>
      <c r="N33" s="355"/>
      <c r="O33" s="99"/>
      <c r="P33" s="99"/>
      <c r="Q33" s="99"/>
      <c r="R33" s="99"/>
      <c r="S33" s="99"/>
      <c r="T33" s="99"/>
      <c r="U33" s="99"/>
      <c r="V33" s="97"/>
      <c r="W33" s="99"/>
      <c r="X33" s="99"/>
      <c r="Y33" s="99"/>
    </row>
    <row r="34" spans="1:25" ht="21">
      <c r="A34" s="68" t="s">
        <v>191</v>
      </c>
      <c r="B34" s="68"/>
      <c r="C34" s="26"/>
      <c r="D34" s="126"/>
      <c r="E34" s="126"/>
      <c r="F34" s="126"/>
      <c r="G34" s="126"/>
      <c r="H34" s="126"/>
      <c r="I34" s="3"/>
      <c r="K34" s="356"/>
      <c r="L34" s="356"/>
      <c r="M34" s="24"/>
      <c r="N34" s="100"/>
      <c r="O34" s="2"/>
      <c r="P34" s="2"/>
      <c r="Q34" s="2"/>
      <c r="R34" s="2"/>
      <c r="S34" s="2"/>
      <c r="T34" s="2"/>
      <c r="U34" s="2"/>
      <c r="V34" s="120"/>
      <c r="W34" s="2"/>
      <c r="X34" s="2"/>
      <c r="Y34" s="2"/>
    </row>
    <row r="35" spans="1:25" ht="21">
      <c r="A35" s="323" t="s">
        <v>14</v>
      </c>
      <c r="B35" s="344" t="s">
        <v>11</v>
      </c>
      <c r="C35" s="186" t="s">
        <v>260</v>
      </c>
      <c r="D35" s="126"/>
      <c r="E35" s="126"/>
      <c r="F35" s="13"/>
      <c r="G35" s="126"/>
      <c r="H35" s="126"/>
      <c r="I35" s="3"/>
      <c r="N35" s="100"/>
      <c r="O35" s="99"/>
      <c r="P35" s="99"/>
      <c r="Q35" s="99"/>
      <c r="R35" s="99"/>
      <c r="S35" s="99"/>
      <c r="T35" s="99"/>
      <c r="U35" s="99"/>
      <c r="V35" s="119"/>
      <c r="W35" s="2"/>
      <c r="X35" s="2"/>
      <c r="Y35" s="2"/>
    </row>
    <row r="36" spans="1:25" ht="21">
      <c r="A36" s="342" t="s">
        <v>186</v>
      </c>
      <c r="B36" s="47" t="s">
        <v>177</v>
      </c>
      <c r="C36" s="343">
        <v>43471033.909999996</v>
      </c>
      <c r="D36" s="126"/>
      <c r="E36" s="126"/>
      <c r="F36" s="13"/>
      <c r="G36" s="126"/>
      <c r="H36" s="126"/>
      <c r="I36" s="3"/>
      <c r="N36" s="100"/>
      <c r="O36" s="99"/>
      <c r="P36" s="99"/>
      <c r="Q36" s="99"/>
      <c r="R36" s="99"/>
      <c r="S36" s="99"/>
      <c r="T36" s="99"/>
      <c r="U36" s="99"/>
      <c r="V36" s="119"/>
      <c r="W36" s="2"/>
      <c r="X36" s="2"/>
      <c r="Y36" s="2"/>
    </row>
    <row r="37" spans="1:25" ht="21">
      <c r="A37" s="342" t="s">
        <v>65</v>
      </c>
      <c r="B37" s="47">
        <v>23</v>
      </c>
      <c r="C37" s="343">
        <v>10651900.369999999</v>
      </c>
      <c r="D37" s="101"/>
      <c r="E37" s="101"/>
      <c r="F37" s="102"/>
      <c r="G37" s="127"/>
      <c r="H37" s="127"/>
      <c r="I37" s="3"/>
      <c r="N37" s="100"/>
      <c r="O37" s="103"/>
      <c r="P37" s="103"/>
      <c r="Q37" s="103"/>
      <c r="R37" s="103"/>
      <c r="S37" s="103"/>
      <c r="T37" s="103"/>
      <c r="U37" s="103"/>
      <c r="V37" s="100"/>
      <c r="W37" s="2"/>
      <c r="X37" s="2"/>
      <c r="Y37" s="2"/>
    </row>
    <row r="38" spans="1:25" ht="21">
      <c r="A38" s="342" t="s">
        <v>259</v>
      </c>
      <c r="B38" s="47" t="s">
        <v>177</v>
      </c>
      <c r="C38" s="186">
        <f>SUM(C36:C37)</f>
        <v>54122934.279999994</v>
      </c>
      <c r="D38" s="101"/>
      <c r="E38" s="101"/>
      <c r="F38" s="102"/>
      <c r="G38" s="127"/>
      <c r="H38" s="127"/>
      <c r="I38" s="3"/>
      <c r="N38" s="105"/>
      <c r="O38" s="106"/>
      <c r="P38" s="106"/>
      <c r="Q38" s="106"/>
      <c r="R38" s="106"/>
      <c r="S38" s="106"/>
      <c r="T38" s="106"/>
      <c r="U38" s="106"/>
      <c r="V38" s="2"/>
      <c r="W38" s="2"/>
      <c r="X38" s="2"/>
      <c r="Y38" s="2"/>
    </row>
    <row r="39" spans="1:25" ht="21">
      <c r="A39" s="1"/>
      <c r="B39" s="1"/>
      <c r="C39" s="6"/>
      <c r="D39" s="6"/>
      <c r="E39" s="6"/>
      <c r="F39" s="125"/>
      <c r="G39" s="128"/>
      <c r="H39" s="128"/>
      <c r="I39" s="3"/>
      <c r="N39" s="95"/>
      <c r="O39" s="103"/>
      <c r="P39" s="103"/>
      <c r="Q39" s="103"/>
      <c r="R39" s="103"/>
      <c r="S39" s="103"/>
      <c r="T39" s="103"/>
      <c r="U39" s="103"/>
    </row>
    <row r="40" spans="1:25" ht="21">
      <c r="A40" s="1"/>
      <c r="B40" s="1"/>
      <c r="C40" s="101"/>
      <c r="D40" s="101"/>
      <c r="E40" s="101"/>
      <c r="F40" s="102"/>
      <c r="G40" s="129"/>
      <c r="H40" s="129"/>
      <c r="I40" s="3"/>
      <c r="J40" s="3"/>
      <c r="K40" s="3"/>
      <c r="L40" s="1"/>
      <c r="M40" s="1"/>
      <c r="N40" s="1"/>
      <c r="O40" s="1"/>
      <c r="P40" s="1"/>
      <c r="Q40" s="1"/>
      <c r="R40" s="1"/>
      <c r="S40" s="1"/>
      <c r="T40" s="1"/>
      <c r="U40" s="1"/>
    </row>
    <row r="43" spans="1:25" ht="18.75">
      <c r="A43" s="99"/>
      <c r="B43" s="99"/>
      <c r="C43" s="99"/>
      <c r="D43" s="99"/>
      <c r="E43" s="99"/>
      <c r="F43" s="350">
        <v>180</v>
      </c>
      <c r="G43" s="99"/>
      <c r="H43" s="99"/>
      <c r="I43" s="99"/>
    </row>
    <row r="44" spans="1:25" ht="31.5" customHeight="1">
      <c r="A44" s="107"/>
      <c r="B44" s="108"/>
      <c r="C44" s="108"/>
      <c r="D44" s="108"/>
      <c r="E44" s="108"/>
      <c r="F44" s="108"/>
      <c r="G44" s="108"/>
      <c r="H44" s="108"/>
      <c r="I44" s="108"/>
      <c r="J44" s="2"/>
      <c r="K44" s="109"/>
      <c r="L44" s="109"/>
      <c r="M44" s="109"/>
    </row>
    <row r="45" spans="1:25" ht="31.5" customHeight="1">
      <c r="A45" s="110"/>
      <c r="B45" s="111"/>
      <c r="C45" s="112"/>
      <c r="D45" s="112"/>
      <c r="E45" s="112"/>
      <c r="F45" s="112"/>
      <c r="G45" s="112"/>
      <c r="H45" s="112"/>
      <c r="I45" s="103"/>
      <c r="J45" s="2"/>
      <c r="K45" s="113"/>
      <c r="L45" s="24"/>
      <c r="M45" s="100"/>
    </row>
    <row r="46" spans="1:25" ht="31.5" customHeight="1">
      <c r="A46" s="2"/>
      <c r="B46" s="2"/>
      <c r="C46" s="100"/>
      <c r="D46" s="100"/>
      <c r="E46" s="100"/>
      <c r="F46" s="100"/>
      <c r="G46" s="100"/>
      <c r="H46" s="100"/>
      <c r="I46" s="114"/>
      <c r="J46" s="2"/>
      <c r="K46" s="113"/>
      <c r="L46" s="24"/>
      <c r="M46" s="100"/>
    </row>
    <row r="47" spans="1:25" ht="21" customHeight="1">
      <c r="A47" s="2"/>
      <c r="B47" s="2"/>
      <c r="C47" s="100"/>
      <c r="D47" s="100"/>
      <c r="E47" s="100"/>
      <c r="F47" s="100"/>
      <c r="G47" s="100"/>
      <c r="H47" s="100"/>
      <c r="I47" s="114"/>
      <c r="J47" s="2"/>
      <c r="K47" s="113"/>
      <c r="L47" s="24"/>
      <c r="M47" s="100"/>
    </row>
    <row r="48" spans="1:25" ht="23.25" customHeight="1">
      <c r="A48" s="2"/>
      <c r="B48" s="2"/>
      <c r="C48" s="115"/>
      <c r="D48" s="115"/>
      <c r="E48" s="115"/>
      <c r="F48" s="115"/>
      <c r="G48" s="115"/>
      <c r="H48" s="115"/>
      <c r="I48" s="114"/>
      <c r="J48" s="2"/>
      <c r="K48" s="104"/>
      <c r="L48" s="104"/>
      <c r="M48" s="105"/>
    </row>
    <row r="49" spans="1:10">
      <c r="A49" s="2"/>
      <c r="B49" s="2"/>
      <c r="C49" s="100"/>
      <c r="D49" s="100"/>
      <c r="E49" s="100"/>
      <c r="F49" s="116"/>
      <c r="G49" s="116"/>
      <c r="H49" s="116"/>
      <c r="I49" s="2"/>
      <c r="J49" s="2"/>
    </row>
    <row r="50" spans="1:10" ht="18.75">
      <c r="D50" s="117"/>
      <c r="E50" s="117"/>
      <c r="F50" s="117"/>
      <c r="G50" s="117"/>
      <c r="H50" s="117"/>
      <c r="I50" s="117"/>
      <c r="J50" s="118"/>
    </row>
  </sheetData>
  <mergeCells count="2">
    <mergeCell ref="K33:N33"/>
    <mergeCell ref="K34:L34"/>
  </mergeCells>
  <pageMargins left="0.33" right="0" top="1.21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K71"/>
  <sheetViews>
    <sheetView showGridLines="0" view="pageBreakPreview" topLeftCell="A52" zoomScaleSheetLayoutView="100" workbookViewId="0">
      <selection activeCell="B70" sqref="B70"/>
    </sheetView>
  </sheetViews>
  <sheetFormatPr defaultRowHeight="15.75"/>
  <cols>
    <col min="1" max="1" width="23.42578125" customWidth="1"/>
    <col min="2" max="2" width="53.140625" customWidth="1"/>
    <col min="3" max="3" width="12.140625" customWidth="1"/>
    <col min="4" max="4" width="21.28515625" customWidth="1"/>
    <col min="5" max="8" width="23.140625" customWidth="1"/>
    <col min="9" max="9" width="26.85546875" style="13" customWidth="1"/>
    <col min="10" max="10" width="20" customWidth="1"/>
    <col min="11" max="11" width="16.85546875" bestFit="1" customWidth="1"/>
  </cols>
  <sheetData>
    <row r="3" spans="1:10" ht="27.75" customHeight="1">
      <c r="A3" s="357" t="str">
        <f>'Financial Performance'!A5:D5</f>
        <v>AKOKO SOUTH WEST,  LOCAL GOVERNMENT, OKA-AKOKO.</v>
      </c>
      <c r="B3" s="357"/>
      <c r="C3" s="357"/>
      <c r="D3" s="357"/>
      <c r="E3" s="357"/>
      <c r="F3" s="292"/>
      <c r="G3" s="292"/>
      <c r="H3" s="292"/>
      <c r="I3" s="14"/>
    </row>
    <row r="4" spans="1:10" s="18" customFormat="1" ht="32.25" customHeight="1">
      <c r="A4" s="358" t="s">
        <v>217</v>
      </c>
      <c r="B4" s="358"/>
      <c r="C4" s="358"/>
      <c r="D4" s="358"/>
      <c r="E4" s="358"/>
      <c r="F4" s="312"/>
      <c r="G4" s="312"/>
      <c r="H4" s="312"/>
      <c r="I4" s="19"/>
      <c r="J4" s="19"/>
    </row>
    <row r="5" spans="1:10" s="17" customFormat="1" ht="19.5" customHeight="1">
      <c r="A5" s="232">
        <v>2021</v>
      </c>
      <c r="B5" s="233"/>
      <c r="C5" s="221" t="s">
        <v>47</v>
      </c>
      <c r="D5" s="352">
        <v>2022</v>
      </c>
      <c r="E5" s="352"/>
      <c r="F5" s="300"/>
      <c r="G5" s="300"/>
      <c r="H5" s="300"/>
    </row>
    <row r="6" spans="1:10" ht="20.25" customHeight="1">
      <c r="A6" s="221" t="s">
        <v>257</v>
      </c>
      <c r="B6" s="196" t="s">
        <v>14</v>
      </c>
      <c r="C6" s="198"/>
      <c r="D6" s="221" t="s">
        <v>257</v>
      </c>
      <c r="E6" s="290" t="s">
        <v>257</v>
      </c>
      <c r="F6" s="300"/>
      <c r="G6" s="300"/>
      <c r="H6" s="300"/>
    </row>
    <row r="7" spans="1:10" ht="35.1" customHeight="1">
      <c r="A7" s="199"/>
      <c r="B7" s="234" t="s">
        <v>88</v>
      </c>
      <c r="C7" s="198"/>
      <c r="D7" s="197"/>
      <c r="E7" s="197"/>
      <c r="F7" s="301"/>
      <c r="G7" s="301"/>
      <c r="H7" s="301"/>
    </row>
    <row r="8" spans="1:10" ht="17.100000000000001" customHeight="1">
      <c r="A8" s="199"/>
      <c r="B8" s="203" t="s">
        <v>87</v>
      </c>
      <c r="C8" s="198"/>
      <c r="D8" s="199"/>
      <c r="E8" s="199"/>
      <c r="F8" s="313"/>
      <c r="G8" s="313"/>
      <c r="H8" s="313"/>
    </row>
    <row r="9" spans="1:10" s="3" customFormat="1" ht="17.45" customHeight="1">
      <c r="A9" s="201">
        <v>2170017783.8699999</v>
      </c>
      <c r="B9" s="131" t="s">
        <v>13</v>
      </c>
      <c r="C9" s="205">
        <v>46</v>
      </c>
      <c r="D9" s="206">
        <f>'CASH ANALYSIS'!O6</f>
        <v>2546813416.0599999</v>
      </c>
      <c r="E9" s="202"/>
      <c r="F9" s="304"/>
      <c r="G9" s="304"/>
      <c r="H9" s="304"/>
      <c r="I9" s="13">
        <f>'CASH ANALYSIS'!O9</f>
        <v>10651900.370000001</v>
      </c>
    </row>
    <row r="10" spans="1:10" s="3" customFormat="1" ht="17.45" customHeight="1">
      <c r="A10" s="201">
        <v>1684934.27</v>
      </c>
      <c r="B10" s="229" t="s">
        <v>210</v>
      </c>
      <c r="C10" s="205" t="s">
        <v>197</v>
      </c>
      <c r="D10" s="206">
        <f>'CASH ANALYSIS'!O7</f>
        <v>0</v>
      </c>
      <c r="E10" s="202"/>
      <c r="F10" s="304"/>
      <c r="G10" s="304"/>
      <c r="H10" s="304"/>
      <c r="I10" s="13">
        <f>'CASH ANALYSIS'!O10</f>
        <v>31221236.190000005</v>
      </c>
    </row>
    <row r="11" spans="1:10" s="3" customFormat="1" ht="17.45" customHeight="1">
      <c r="A11" s="201">
        <v>0</v>
      </c>
      <c r="B11" s="175" t="s">
        <v>66</v>
      </c>
      <c r="C11" s="235">
        <v>47</v>
      </c>
      <c r="D11" s="206">
        <f>'CASH ANALYSIS'!O8</f>
        <v>0</v>
      </c>
      <c r="E11" s="202"/>
      <c r="F11" s="304"/>
      <c r="G11" s="304"/>
      <c r="H11" s="304"/>
      <c r="I11" s="13">
        <f>SUM(I9:I10)</f>
        <v>41873136.560000002</v>
      </c>
    </row>
    <row r="12" spans="1:10" s="3" customFormat="1" ht="17.45" customHeight="1">
      <c r="A12" s="201">
        <v>25591514.050000001</v>
      </c>
      <c r="B12" s="175" t="s">
        <v>86</v>
      </c>
      <c r="C12" s="235">
        <v>48</v>
      </c>
      <c r="D12" s="206">
        <f>I11</f>
        <v>41873136.560000002</v>
      </c>
      <c r="E12" s="202"/>
      <c r="F12" s="304"/>
      <c r="G12" s="304"/>
      <c r="H12" s="304"/>
      <c r="I12" s="13"/>
    </row>
    <row r="13" spans="1:10" s="3" customFormat="1" ht="17.45" customHeight="1">
      <c r="A13" s="201"/>
      <c r="B13" s="236" t="s">
        <v>200</v>
      </c>
      <c r="C13" s="205" t="s">
        <v>201</v>
      </c>
      <c r="D13" s="206">
        <v>0</v>
      </c>
      <c r="E13" s="202"/>
      <c r="F13" s="304"/>
      <c r="G13" s="304"/>
      <c r="H13" s="304"/>
      <c r="I13" s="13"/>
    </row>
    <row r="14" spans="1:10" s="3" customFormat="1" ht="17.45" customHeight="1">
      <c r="A14" s="201"/>
      <c r="B14" s="131" t="s">
        <v>36</v>
      </c>
      <c r="C14" s="235">
        <v>49</v>
      </c>
      <c r="D14" s="206">
        <v>0</v>
      </c>
      <c r="E14" s="202"/>
      <c r="F14" s="304"/>
      <c r="G14" s="304"/>
      <c r="H14" s="304"/>
      <c r="I14" s="13"/>
    </row>
    <row r="15" spans="1:10" s="3" customFormat="1" ht="17.45" customHeight="1">
      <c r="A15" s="201">
        <v>0</v>
      </c>
      <c r="B15" s="175" t="s">
        <v>188</v>
      </c>
      <c r="C15" s="235">
        <v>50</v>
      </c>
      <c r="D15" s="206">
        <v>0</v>
      </c>
      <c r="E15" s="202"/>
      <c r="F15" s="304"/>
      <c r="G15" s="304"/>
      <c r="H15" s="304"/>
      <c r="I15" s="13"/>
    </row>
    <row r="16" spans="1:10" s="3" customFormat="1" ht="17.45" customHeight="1">
      <c r="A16" s="201">
        <v>0</v>
      </c>
      <c r="B16" s="175" t="s">
        <v>85</v>
      </c>
      <c r="C16" s="235">
        <v>51</v>
      </c>
      <c r="D16" s="206">
        <v>0</v>
      </c>
      <c r="E16" s="202"/>
      <c r="F16" s="304"/>
      <c r="G16" s="304"/>
      <c r="H16" s="304"/>
      <c r="I16" s="13"/>
    </row>
    <row r="17" spans="1:10" s="3" customFormat="1" ht="17.45" customHeight="1">
      <c r="A17" s="201">
        <v>0</v>
      </c>
      <c r="B17" s="175" t="s">
        <v>136</v>
      </c>
      <c r="C17" s="235">
        <v>52</v>
      </c>
      <c r="D17" s="206">
        <v>0</v>
      </c>
      <c r="E17" s="202"/>
      <c r="F17" s="304"/>
      <c r="G17" s="304"/>
      <c r="H17" s="304"/>
      <c r="I17" s="13"/>
    </row>
    <row r="18" spans="1:10" s="3" customFormat="1" ht="17.45" customHeight="1">
      <c r="A18" s="201"/>
      <c r="B18" s="131" t="s">
        <v>100</v>
      </c>
      <c r="C18" s="205">
        <v>53</v>
      </c>
      <c r="D18" s="149">
        <v>0</v>
      </c>
      <c r="E18" s="202"/>
      <c r="F18" s="304"/>
      <c r="G18" s="304"/>
      <c r="H18" s="304"/>
      <c r="I18" s="13"/>
    </row>
    <row r="19" spans="1:10" s="3" customFormat="1" ht="17.45" customHeight="1">
      <c r="A19" s="211">
        <f>SUM(A9:A18)</f>
        <v>2197294232.1900001</v>
      </c>
      <c r="B19" s="179" t="s">
        <v>84</v>
      </c>
      <c r="C19" s="235"/>
      <c r="D19" s="237"/>
      <c r="E19" s="237">
        <f>SUM(D9:D18)</f>
        <v>2588686552.6199999</v>
      </c>
      <c r="F19" s="314"/>
      <c r="G19" s="314"/>
      <c r="H19" s="314"/>
      <c r="I19" s="13"/>
    </row>
    <row r="20" spans="1:10" s="3" customFormat="1" ht="17.45" customHeight="1">
      <c r="A20" s="201"/>
      <c r="B20" s="179" t="s">
        <v>83</v>
      </c>
      <c r="C20" s="235"/>
      <c r="D20" s="202"/>
      <c r="E20" s="202"/>
      <c r="F20" s="304"/>
      <c r="G20" s="304"/>
      <c r="H20" s="304"/>
      <c r="I20" s="13"/>
    </row>
    <row r="21" spans="1:10" s="3" customFormat="1" ht="17.45" customHeight="1">
      <c r="A21" s="201">
        <v>882185330.88999999</v>
      </c>
      <c r="B21" s="175" t="s">
        <v>82</v>
      </c>
      <c r="C21" s="235">
        <v>54</v>
      </c>
      <c r="D21" s="206">
        <f>'CASH ANALYSIS'!O20</f>
        <v>1048508759.3000001</v>
      </c>
      <c r="E21" s="202"/>
      <c r="F21" s="304"/>
      <c r="G21" s="304"/>
      <c r="H21" s="304"/>
      <c r="I21" s="13"/>
    </row>
    <row r="22" spans="1:10" s="3" customFormat="1" ht="17.45" customHeight="1">
      <c r="A22" s="201">
        <v>1684934.27</v>
      </c>
      <c r="B22" s="238" t="s">
        <v>211</v>
      </c>
      <c r="C22" s="205" t="s">
        <v>204</v>
      </c>
      <c r="D22" s="206">
        <f>'CASH ANALYSIS'!O21</f>
        <v>0</v>
      </c>
      <c r="E22" s="202"/>
      <c r="F22" s="304"/>
      <c r="G22" s="304"/>
      <c r="H22" s="304"/>
      <c r="I22" s="13"/>
    </row>
    <row r="23" spans="1:10" s="3" customFormat="1" ht="34.5">
      <c r="A23" s="201">
        <v>33773871.579999998</v>
      </c>
      <c r="B23" s="239" t="s">
        <v>81</v>
      </c>
      <c r="C23" s="235">
        <v>55</v>
      </c>
      <c r="D23" s="206">
        <f>'CASH ANALYSIS'!O22</f>
        <v>69628296.959999993</v>
      </c>
      <c r="E23" s="202"/>
      <c r="F23" s="304"/>
      <c r="G23" s="304"/>
      <c r="H23" s="304"/>
      <c r="I23" s="13"/>
    </row>
    <row r="24" spans="1:10" s="3" customFormat="1" ht="17.45" customHeight="1">
      <c r="A24" s="201">
        <v>0</v>
      </c>
      <c r="B24" s="175" t="s">
        <v>56</v>
      </c>
      <c r="C24" s="235">
        <v>56</v>
      </c>
      <c r="D24" s="240">
        <v>0</v>
      </c>
      <c r="E24" s="202"/>
      <c r="F24" s="304"/>
      <c r="G24" s="304"/>
      <c r="H24" s="304"/>
      <c r="I24" s="13"/>
    </row>
    <row r="25" spans="1:10" s="3" customFormat="1" ht="17.45" customHeight="1">
      <c r="A25" s="201">
        <v>13217000</v>
      </c>
      <c r="B25" s="175" t="s">
        <v>59</v>
      </c>
      <c r="C25" s="235">
        <v>57</v>
      </c>
      <c r="D25" s="240">
        <f>'CASH ANALYSIS'!O23</f>
        <v>10747000</v>
      </c>
      <c r="E25" s="202"/>
      <c r="F25" s="304"/>
      <c r="G25" s="304"/>
      <c r="H25" s="304"/>
      <c r="I25" s="13"/>
    </row>
    <row r="26" spans="1:10" s="3" customFormat="1" ht="17.45" customHeight="1">
      <c r="A26" s="201">
        <v>620000</v>
      </c>
      <c r="B26" s="175" t="s">
        <v>80</v>
      </c>
      <c r="C26" s="235">
        <v>58</v>
      </c>
      <c r="D26" s="240">
        <f>'CASH ANALYSIS'!O24</f>
        <v>1102307.52</v>
      </c>
      <c r="E26" s="202"/>
      <c r="F26" s="304"/>
      <c r="G26" s="304"/>
      <c r="H26" s="304"/>
      <c r="I26" s="13"/>
    </row>
    <row r="27" spans="1:10" s="3" customFormat="1" ht="17.45" customHeight="1">
      <c r="A27" s="201">
        <v>0</v>
      </c>
      <c r="B27" s="175" t="s">
        <v>6</v>
      </c>
      <c r="C27" s="235">
        <v>59</v>
      </c>
      <c r="D27" s="240">
        <v>0</v>
      </c>
      <c r="E27" s="202"/>
      <c r="F27" s="304"/>
      <c r="G27" s="304"/>
      <c r="H27" s="304"/>
      <c r="I27" s="13"/>
    </row>
    <row r="28" spans="1:10" s="3" customFormat="1" ht="17.45" customHeight="1">
      <c r="A28" s="201">
        <v>4336003.34</v>
      </c>
      <c r="B28" s="175" t="s">
        <v>187</v>
      </c>
      <c r="C28" s="235">
        <v>60</v>
      </c>
      <c r="D28" s="240">
        <f>'CASH ANALYSIS'!O25</f>
        <v>5485819.5300000003</v>
      </c>
      <c r="E28" s="202"/>
      <c r="F28" s="304"/>
      <c r="G28" s="304"/>
      <c r="H28" s="304"/>
      <c r="I28" s="13">
        <v>3694444.45</v>
      </c>
    </row>
    <row r="29" spans="1:10" s="3" customFormat="1" ht="17.45" customHeight="1">
      <c r="A29" s="201">
        <v>1832111.2</v>
      </c>
      <c r="B29" s="175" t="s">
        <v>137</v>
      </c>
      <c r="C29" s="235">
        <v>61</v>
      </c>
      <c r="D29" s="240">
        <f>'CASH ANALYSIS'!O30</f>
        <v>0</v>
      </c>
      <c r="E29" s="202"/>
      <c r="F29" s="304"/>
      <c r="G29" s="304"/>
      <c r="H29" s="304"/>
      <c r="I29" s="13">
        <v>-4034248.81</v>
      </c>
    </row>
    <row r="30" spans="1:10" s="3" customFormat="1" ht="17.45" customHeight="1">
      <c r="A30" s="201">
        <v>989000</v>
      </c>
      <c r="B30" s="131" t="s">
        <v>9</v>
      </c>
      <c r="C30" s="235">
        <v>62</v>
      </c>
      <c r="D30" s="240">
        <f>'CASH ANALYSIS'!O26</f>
        <v>1959750</v>
      </c>
      <c r="E30" s="202"/>
      <c r="F30" s="304"/>
      <c r="G30" s="304"/>
      <c r="H30" s="304"/>
      <c r="I30" s="13">
        <f>SUM(I28:I29)</f>
        <v>-339804.35999999987</v>
      </c>
      <c r="J30" s="39"/>
    </row>
    <row r="31" spans="1:10" s="3" customFormat="1" ht="17.45" customHeight="1">
      <c r="A31" s="201"/>
      <c r="B31" s="175" t="s">
        <v>114</v>
      </c>
      <c r="C31" s="235">
        <v>63</v>
      </c>
      <c r="D31" s="240">
        <v>0</v>
      </c>
      <c r="E31" s="202"/>
      <c r="F31" s="304"/>
      <c r="G31" s="304"/>
      <c r="H31" s="304"/>
      <c r="I31" s="13"/>
      <c r="J31" s="39"/>
    </row>
    <row r="32" spans="1:10" s="3" customFormat="1" ht="17.45" customHeight="1">
      <c r="A32" s="201">
        <v>1237092984.79</v>
      </c>
      <c r="B32" s="131" t="s">
        <v>101</v>
      </c>
      <c r="C32" s="235">
        <v>64</v>
      </c>
      <c r="D32" s="240">
        <f>'CASH ANALYSIS'!O27</f>
        <v>1564565872.97</v>
      </c>
      <c r="E32" s="202"/>
      <c r="F32" s="304"/>
      <c r="G32" s="304"/>
      <c r="H32" s="304"/>
      <c r="I32" s="13">
        <v>339804.36</v>
      </c>
      <c r="J32" s="39"/>
    </row>
    <row r="33" spans="1:11" s="3" customFormat="1" ht="17.45" customHeight="1">
      <c r="A33" s="201">
        <v>9500000</v>
      </c>
      <c r="B33" s="175" t="s">
        <v>115</v>
      </c>
      <c r="C33" s="235">
        <v>65</v>
      </c>
      <c r="D33" s="240">
        <f>'CASH ANALYSIS'!O28</f>
        <v>44880755.549999997</v>
      </c>
      <c r="E33" s="202"/>
      <c r="F33" s="304"/>
      <c r="G33" s="304"/>
      <c r="H33" s="304"/>
      <c r="I33" s="13"/>
      <c r="J33" s="39"/>
    </row>
    <row r="34" spans="1:11" s="3" customFormat="1" ht="17.45" customHeight="1">
      <c r="A34" s="211">
        <f>SUM(A21:A33)</f>
        <v>2185231236.0700002</v>
      </c>
      <c r="B34" s="179" t="s">
        <v>79</v>
      </c>
      <c r="C34" s="235"/>
      <c r="D34" s="131"/>
      <c r="E34" s="242">
        <f>SUM(D21:D33)</f>
        <v>2746878561.8299999</v>
      </c>
      <c r="F34" s="315"/>
      <c r="G34" s="315"/>
      <c r="H34" s="315"/>
      <c r="I34" s="13"/>
      <c r="K34" s="39"/>
    </row>
    <row r="35" spans="1:11" s="3" customFormat="1" ht="35.1" customHeight="1">
      <c r="A35" s="211">
        <f>(A19-A34)</f>
        <v>12062996.119999886</v>
      </c>
      <c r="B35" s="241" t="s">
        <v>78</v>
      </c>
      <c r="C35" s="235">
        <v>0</v>
      </c>
      <c r="D35" s="202"/>
      <c r="E35" s="214">
        <f>E19-E34</f>
        <v>-158192009.21000004</v>
      </c>
      <c r="F35" s="316"/>
      <c r="G35" s="316"/>
      <c r="H35" s="316"/>
      <c r="I35" s="13"/>
    </row>
    <row r="36" spans="1:11" s="3" customFormat="1" ht="17.45" customHeight="1">
      <c r="A36" s="211"/>
      <c r="B36" s="179"/>
      <c r="C36" s="235"/>
      <c r="D36" s="202"/>
      <c r="E36" s="214"/>
      <c r="F36" s="316"/>
      <c r="G36" s="316"/>
      <c r="H36" s="316"/>
      <c r="I36" s="13"/>
    </row>
    <row r="37" spans="1:11" s="3" customFormat="1" ht="17.45" customHeight="1">
      <c r="A37" s="211"/>
      <c r="B37" s="179" t="s">
        <v>77</v>
      </c>
      <c r="C37" s="235"/>
      <c r="D37" s="202"/>
      <c r="E37" s="214"/>
      <c r="F37" s="316"/>
      <c r="G37" s="316"/>
      <c r="H37" s="316"/>
    </row>
    <row r="38" spans="1:11" s="3" customFormat="1" ht="17.45" customHeight="1">
      <c r="A38" s="211"/>
      <c r="B38" s="179" t="s">
        <v>102</v>
      </c>
      <c r="C38" s="235"/>
      <c r="D38" s="202"/>
      <c r="E38" s="214"/>
      <c r="F38" s="316"/>
      <c r="G38" s="316"/>
      <c r="H38" s="316"/>
    </row>
    <row r="39" spans="1:11" s="3" customFormat="1" ht="17.45" customHeight="1">
      <c r="A39" s="211">
        <v>8497000</v>
      </c>
      <c r="B39" s="175" t="s">
        <v>107</v>
      </c>
      <c r="C39" s="235">
        <v>66</v>
      </c>
      <c r="D39" s="202">
        <f>'CASH ANALYSIS'!O13</f>
        <v>8497000</v>
      </c>
      <c r="E39" s="214"/>
      <c r="F39" s="316"/>
      <c r="G39" s="316"/>
      <c r="H39" s="316"/>
    </row>
    <row r="40" spans="1:11" s="3" customFormat="1" ht="17.45" customHeight="1">
      <c r="A40" s="211"/>
      <c r="B40" s="175" t="s">
        <v>108</v>
      </c>
      <c r="C40" s="235">
        <v>67</v>
      </c>
      <c r="D40" s="202">
        <v>0</v>
      </c>
      <c r="E40" s="214"/>
      <c r="F40" s="316"/>
      <c r="G40" s="316"/>
      <c r="H40" s="316"/>
    </row>
    <row r="41" spans="1:11" s="3" customFormat="1" ht="17.45" customHeight="1">
      <c r="A41" s="211"/>
      <c r="B41" s="175" t="s">
        <v>109</v>
      </c>
      <c r="C41" s="235">
        <v>68</v>
      </c>
      <c r="D41" s="202">
        <v>0</v>
      </c>
      <c r="E41" s="214"/>
      <c r="F41" s="316"/>
      <c r="G41" s="316"/>
      <c r="H41" s="316"/>
    </row>
    <row r="42" spans="1:11" s="3" customFormat="1" ht="17.45" customHeight="1">
      <c r="A42" s="211"/>
      <c r="B42" s="175" t="s">
        <v>110</v>
      </c>
      <c r="C42" s="235">
        <v>69</v>
      </c>
      <c r="D42" s="202">
        <v>0</v>
      </c>
      <c r="E42" s="214"/>
      <c r="F42" s="316"/>
      <c r="G42" s="316"/>
      <c r="H42" s="316"/>
    </row>
    <row r="43" spans="1:11" s="3" customFormat="1" ht="17.45" customHeight="1">
      <c r="A43" s="211"/>
      <c r="B43" s="175" t="s">
        <v>111</v>
      </c>
      <c r="C43" s="235">
        <v>70</v>
      </c>
      <c r="D43" s="202">
        <v>0</v>
      </c>
      <c r="E43" s="214"/>
      <c r="F43" s="316"/>
      <c r="G43" s="316"/>
      <c r="H43" s="316"/>
    </row>
    <row r="44" spans="1:11" s="3" customFormat="1" ht="17.45" customHeight="1">
      <c r="A44" s="211">
        <f>SUM(A39:A43)</f>
        <v>8497000</v>
      </c>
      <c r="B44" s="179" t="s">
        <v>112</v>
      </c>
      <c r="C44" s="235"/>
      <c r="D44" s="228">
        <f>SUM(D39:D43)</f>
        <v>8497000</v>
      </c>
      <c r="E44" s="131"/>
      <c r="F44" s="171"/>
      <c r="G44" s="171"/>
      <c r="H44" s="171"/>
      <c r="I44" s="37">
        <v>-91876939.219999999</v>
      </c>
    </row>
    <row r="45" spans="1:11" s="3" customFormat="1" ht="17.45" customHeight="1">
      <c r="A45" s="201"/>
      <c r="B45" s="173" t="s">
        <v>103</v>
      </c>
      <c r="C45" s="204"/>
      <c r="D45" s="202"/>
      <c r="E45" s="200"/>
      <c r="F45" s="303"/>
      <c r="G45" s="303"/>
      <c r="H45" s="303"/>
      <c r="I45" s="37">
        <v>8497000</v>
      </c>
    </row>
    <row r="46" spans="1:11" s="3" customFormat="1" ht="17.45" customHeight="1">
      <c r="A46" s="201">
        <v>-91876939.219999999</v>
      </c>
      <c r="B46" s="175" t="s">
        <v>76</v>
      </c>
      <c r="C46" s="235">
        <v>71</v>
      </c>
      <c r="D46" s="202">
        <f>-'CASH ANALYSIS'!O29</f>
        <v>-37952216.620000005</v>
      </c>
      <c r="E46" s="202"/>
      <c r="F46" s="304"/>
      <c r="G46" s="304"/>
      <c r="H46" s="304"/>
      <c r="I46" s="37">
        <f>SUM(I44:I45)</f>
        <v>-83379939.219999999</v>
      </c>
    </row>
    <row r="47" spans="1:11" s="3" customFormat="1" ht="17.45" customHeight="1">
      <c r="A47" s="201"/>
      <c r="B47" s="175" t="s">
        <v>75</v>
      </c>
      <c r="C47" s="235">
        <v>72</v>
      </c>
      <c r="D47" s="202">
        <v>0</v>
      </c>
      <c r="E47" s="202"/>
      <c r="F47" s="304"/>
      <c r="G47" s="304"/>
      <c r="H47" s="304"/>
    </row>
    <row r="48" spans="1:11" s="3" customFormat="1" ht="17.45" customHeight="1">
      <c r="A48" s="201"/>
      <c r="B48" s="175" t="s">
        <v>74</v>
      </c>
      <c r="C48" s="235">
        <v>73</v>
      </c>
      <c r="D48" s="202">
        <v>0</v>
      </c>
      <c r="E48" s="202"/>
      <c r="F48" s="304"/>
      <c r="G48" s="304"/>
      <c r="H48" s="304"/>
    </row>
    <row r="49" spans="1:11" s="3" customFormat="1" ht="17.45" customHeight="1">
      <c r="A49" s="201"/>
      <c r="B49" s="175" t="s">
        <v>37</v>
      </c>
      <c r="C49" s="235">
        <v>74</v>
      </c>
      <c r="D49" s="202">
        <v>0</v>
      </c>
      <c r="E49" s="202"/>
      <c r="F49" s="304"/>
      <c r="G49" s="304"/>
      <c r="H49" s="304"/>
    </row>
    <row r="50" spans="1:11" s="3" customFormat="1" ht="17.45" customHeight="1">
      <c r="A50" s="201"/>
      <c r="B50" s="175" t="s">
        <v>104</v>
      </c>
      <c r="C50" s="235">
        <v>75</v>
      </c>
      <c r="D50" s="202">
        <v>0</v>
      </c>
      <c r="E50" s="202"/>
      <c r="F50" s="304"/>
      <c r="G50" s="304"/>
      <c r="H50" s="304"/>
    </row>
    <row r="51" spans="1:11" s="3" customFormat="1" ht="17.45" customHeight="1">
      <c r="A51" s="201"/>
      <c r="B51" s="175" t="s">
        <v>105</v>
      </c>
      <c r="C51" s="235">
        <v>76</v>
      </c>
      <c r="D51" s="202">
        <v>0</v>
      </c>
      <c r="E51" s="202"/>
      <c r="F51" s="304"/>
      <c r="G51" s="304"/>
      <c r="H51" s="304"/>
    </row>
    <row r="52" spans="1:11" s="3" customFormat="1" ht="17.45" customHeight="1">
      <c r="A52" s="201">
        <f>SUM(A46:A51)</f>
        <v>-91876939.219999999</v>
      </c>
      <c r="B52" s="179" t="s">
        <v>106</v>
      </c>
      <c r="C52" s="235"/>
      <c r="D52" s="242">
        <f>SUM(D46:D51)</f>
        <v>-37952216.620000005</v>
      </c>
      <c r="E52" s="131"/>
      <c r="F52" s="171"/>
      <c r="G52" s="171"/>
      <c r="H52" s="171"/>
    </row>
    <row r="53" spans="1:11" s="3" customFormat="1" ht="17.45" customHeight="1">
      <c r="A53" s="201"/>
      <c r="B53" s="179" t="s">
        <v>73</v>
      </c>
      <c r="C53" s="235"/>
      <c r="D53" s="131"/>
      <c r="E53" s="201">
        <f>SUM(D44+D52)</f>
        <v>-29455216.620000005</v>
      </c>
      <c r="F53" s="302"/>
      <c r="G53" s="302"/>
      <c r="H53" s="302"/>
    </row>
    <row r="54" spans="1:11" s="3" customFormat="1" ht="17.45" customHeight="1">
      <c r="A54" s="201"/>
      <c r="B54" s="179" t="s">
        <v>116</v>
      </c>
      <c r="C54" s="235"/>
      <c r="D54" s="202"/>
      <c r="E54" s="202">
        <v>0</v>
      </c>
      <c r="F54" s="304"/>
      <c r="G54" s="304"/>
      <c r="H54" s="304"/>
    </row>
    <row r="55" spans="1:11" s="3" customFormat="1" ht="17.45" customHeight="1">
      <c r="A55" s="201"/>
      <c r="B55" s="179" t="s">
        <v>102</v>
      </c>
      <c r="C55" s="235"/>
      <c r="D55" s="202"/>
      <c r="E55" s="202"/>
      <c r="F55" s="304"/>
      <c r="G55" s="304"/>
      <c r="H55" s="304"/>
    </row>
    <row r="56" spans="1:11" s="3" customFormat="1" ht="17.45" customHeight="1">
      <c r="A56" s="201">
        <v>78953116.140000001</v>
      </c>
      <c r="B56" s="243" t="s">
        <v>117</v>
      </c>
      <c r="C56" s="235">
        <v>77</v>
      </c>
      <c r="D56" s="202">
        <f>'CASH ANALYSIS'!O11</f>
        <v>195716316.66999999</v>
      </c>
      <c r="E56" s="202">
        <v>0</v>
      </c>
      <c r="F56" s="304"/>
      <c r="G56" s="304"/>
      <c r="H56" s="304"/>
    </row>
    <row r="57" spans="1:11" s="3" customFormat="1" ht="17.45" customHeight="1">
      <c r="A57" s="201">
        <v>0</v>
      </c>
      <c r="B57" s="243" t="s">
        <v>118</v>
      </c>
      <c r="C57" s="235">
        <v>78</v>
      </c>
      <c r="D57" s="202">
        <f>'CASH ANALYSIS'!O12</f>
        <v>0</v>
      </c>
      <c r="E57" s="202">
        <v>0</v>
      </c>
      <c r="F57" s="304"/>
      <c r="G57" s="304"/>
      <c r="H57" s="304"/>
    </row>
    <row r="58" spans="1:11" s="3" customFormat="1" ht="17.45" customHeight="1">
      <c r="A58" s="201">
        <f>SUM(A56:A57)</f>
        <v>78953116.140000001</v>
      </c>
      <c r="B58" s="179" t="s">
        <v>119</v>
      </c>
      <c r="C58" s="235"/>
      <c r="D58" s="171"/>
      <c r="E58" s="242">
        <f>SUM(D56:D57)</f>
        <v>195716316.66999999</v>
      </c>
      <c r="F58" s="315"/>
      <c r="G58" s="315"/>
      <c r="H58" s="315"/>
    </row>
    <row r="59" spans="1:11" s="3" customFormat="1" ht="17.45" customHeight="1">
      <c r="A59" s="201"/>
      <c r="B59" s="179" t="s">
        <v>103</v>
      </c>
      <c r="C59" s="235"/>
      <c r="D59" s="202"/>
      <c r="E59" s="202">
        <v>0</v>
      </c>
      <c r="F59" s="304"/>
      <c r="G59" s="304"/>
      <c r="H59" s="304"/>
    </row>
    <row r="60" spans="1:11" s="3" customFormat="1" ht="17.45" customHeight="1">
      <c r="A60" s="201">
        <v>0</v>
      </c>
      <c r="B60" s="131" t="s">
        <v>123</v>
      </c>
      <c r="C60" s="235">
        <v>79</v>
      </c>
      <c r="D60" s="202">
        <v>0</v>
      </c>
      <c r="E60" s="202">
        <v>0</v>
      </c>
      <c r="F60" s="304"/>
      <c r="G60" s="304"/>
      <c r="H60" s="304"/>
    </row>
    <row r="61" spans="1:11" s="3" customFormat="1" ht="17.45" customHeight="1">
      <c r="A61" s="201">
        <v>0</v>
      </c>
      <c r="B61" s="244" t="s">
        <v>208</v>
      </c>
      <c r="C61" s="245" t="s">
        <v>209</v>
      </c>
      <c r="D61" s="202">
        <f>'CASH ANALYSIS'!O31</f>
        <v>0</v>
      </c>
      <c r="E61" s="202">
        <v>0</v>
      </c>
      <c r="F61" s="304"/>
      <c r="G61" s="304"/>
      <c r="H61" s="304"/>
    </row>
    <row r="62" spans="1:11" s="3" customFormat="1" ht="17.45" customHeight="1">
      <c r="A62" s="201">
        <v>0</v>
      </c>
      <c r="B62" s="131" t="s">
        <v>121</v>
      </c>
      <c r="C62" s="235">
        <v>80</v>
      </c>
      <c r="D62" s="202">
        <v>0</v>
      </c>
      <c r="E62" s="202">
        <v>0</v>
      </c>
      <c r="F62" s="304"/>
      <c r="G62" s="304"/>
      <c r="H62" s="304"/>
    </row>
    <row r="63" spans="1:11" s="3" customFormat="1" ht="17.45" customHeight="1">
      <c r="A63" s="201">
        <f>SUM(A60:A62)</f>
        <v>0</v>
      </c>
      <c r="B63" s="179" t="s">
        <v>120</v>
      </c>
      <c r="C63" s="235"/>
      <c r="D63" s="171"/>
      <c r="E63" s="242">
        <f>-SUM(D60:D62)</f>
        <v>0</v>
      </c>
      <c r="F63" s="315"/>
      <c r="G63" s="315"/>
      <c r="H63" s="315"/>
    </row>
    <row r="64" spans="1:11" s="3" customFormat="1" ht="17.45" customHeight="1">
      <c r="A64" s="201">
        <v>0</v>
      </c>
      <c r="B64" s="179" t="s">
        <v>122</v>
      </c>
      <c r="C64" s="235"/>
      <c r="D64" s="131"/>
      <c r="E64" s="131"/>
      <c r="F64" s="171"/>
      <c r="G64" s="171"/>
      <c r="H64" s="171"/>
      <c r="K64" s="37">
        <v>195716316.66999999</v>
      </c>
    </row>
    <row r="65" spans="1:10" s="3" customFormat="1" ht="17.45" customHeight="1">
      <c r="A65" s="201">
        <v>7636173.04</v>
      </c>
      <c r="B65" s="179" t="s">
        <v>72</v>
      </c>
      <c r="C65" s="204"/>
      <c r="D65" s="200"/>
      <c r="E65" s="242">
        <f>SUM(E35:E53:E58)</f>
        <v>8069090.839999944</v>
      </c>
      <c r="F65" s="315"/>
      <c r="G65" s="315"/>
      <c r="H65" s="315"/>
      <c r="I65" s="13"/>
      <c r="J65" s="13"/>
    </row>
    <row r="66" spans="1:10" s="3" customFormat="1" ht="17.45" customHeight="1">
      <c r="A66" s="211">
        <v>9261346.9499999993</v>
      </c>
      <c r="B66" s="175" t="s">
        <v>218</v>
      </c>
      <c r="C66" s="235"/>
      <c r="D66" s="201"/>
      <c r="E66" s="214">
        <f>A67</f>
        <v>16897519.989999998</v>
      </c>
      <c r="F66" s="316"/>
      <c r="G66" s="316"/>
      <c r="H66" s="316"/>
      <c r="I66" s="36">
        <f>'TRIAL BALANCE'!C7</f>
        <v>24966610.829999998</v>
      </c>
      <c r="J66" s="13"/>
    </row>
    <row r="67" spans="1:10" s="3" customFormat="1" ht="17.45" customHeight="1">
      <c r="A67" s="214">
        <f>SUM(A65:A66)</f>
        <v>16897519.989999998</v>
      </c>
      <c r="B67" s="175" t="s">
        <v>219</v>
      </c>
      <c r="C67" s="235"/>
      <c r="D67" s="201"/>
      <c r="E67" s="214">
        <f>SUM(E65:E66)</f>
        <v>24966610.829999942</v>
      </c>
      <c r="F67" s="316"/>
      <c r="G67" s="316"/>
      <c r="H67" s="316"/>
      <c r="I67" s="13">
        <f>-E67</f>
        <v>-24966610.829999942</v>
      </c>
      <c r="J67" s="40"/>
    </row>
    <row r="68" spans="1:10">
      <c r="B68" s="15"/>
      <c r="C68" s="16"/>
      <c r="D68" s="15"/>
      <c r="E68" s="15"/>
      <c r="F68" s="15"/>
      <c r="G68" s="15"/>
      <c r="H68" s="15"/>
      <c r="I68" s="14">
        <f>SUM(I66:I67)</f>
        <v>5.5879354476928711E-8</v>
      </c>
    </row>
    <row r="70" spans="1:10" ht="16.5">
      <c r="B70" s="61">
        <v>174</v>
      </c>
    </row>
    <row r="71" spans="1:10">
      <c r="I71" s="13">
        <v>12249797.720000001</v>
      </c>
    </row>
  </sheetData>
  <mergeCells count="3">
    <mergeCell ref="D5:E5"/>
    <mergeCell ref="A3:E3"/>
    <mergeCell ref="A4:E4"/>
  </mergeCells>
  <pageMargins left="0.79" right="0.94" top="0.25" bottom="0.35" header="0.17" footer="0.24"/>
  <pageSetup paperSize="9" scale="61" orientation="portrait" r:id="rId1"/>
  <rowBreaks count="1" manualBreakCount="1">
    <brk id="76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5:J58"/>
  <sheetViews>
    <sheetView view="pageBreakPreview" topLeftCell="A49" zoomScaleNormal="75" zoomScaleSheetLayoutView="100" workbookViewId="0">
      <selection activeCell="C55" sqref="C55"/>
    </sheetView>
  </sheetViews>
  <sheetFormatPr defaultRowHeight="15"/>
  <cols>
    <col min="1" max="1" width="23.7109375" customWidth="1"/>
    <col min="2" max="2" width="46.5703125" customWidth="1"/>
    <col min="3" max="3" width="9.28515625" customWidth="1"/>
    <col min="4" max="4" width="25.7109375" customWidth="1"/>
    <col min="5" max="5" width="27.140625" customWidth="1"/>
    <col min="6" max="6" width="46.140625" hidden="1" customWidth="1"/>
    <col min="7" max="7" width="46.5703125" hidden="1" customWidth="1"/>
    <col min="8" max="8" width="18.5703125" customWidth="1"/>
    <col min="10" max="10" width="24.140625" customWidth="1"/>
  </cols>
  <sheetData>
    <row r="5" spans="1:8" ht="32.25" customHeight="1">
      <c r="A5" s="353" t="str">
        <f>'CHANGE IN NET ASST EQUITY'!A3:G3</f>
        <v>AKOKO SOUTH WEST,  LOCAL GOVERNMENT, OKA-AKOKO.</v>
      </c>
      <c r="B5" s="353"/>
      <c r="C5" s="353"/>
      <c r="D5" s="353"/>
      <c r="E5" s="353"/>
      <c r="F5" s="353"/>
      <c r="G5" s="353"/>
      <c r="H5" s="353"/>
    </row>
    <row r="6" spans="1:8" ht="24.95" customHeight="1">
      <c r="A6" s="359" t="s">
        <v>222</v>
      </c>
      <c r="B6" s="359"/>
      <c r="C6" s="359"/>
      <c r="D6" s="359"/>
      <c r="E6" s="359"/>
      <c r="F6" s="359"/>
      <c r="G6" s="359"/>
      <c r="H6" s="359"/>
    </row>
    <row r="7" spans="1:8" ht="29.25" customHeight="1">
      <c r="A7" s="360">
        <v>2021</v>
      </c>
      <c r="B7" s="246"/>
      <c r="C7" s="247"/>
      <c r="D7" s="204" t="s">
        <v>12</v>
      </c>
      <c r="E7" s="361" t="s">
        <v>223</v>
      </c>
      <c r="F7" s="362" t="s">
        <v>71</v>
      </c>
      <c r="G7" s="362" t="s">
        <v>70</v>
      </c>
      <c r="H7" s="363" t="s">
        <v>69</v>
      </c>
    </row>
    <row r="8" spans="1:8" ht="30" customHeight="1">
      <c r="A8" s="360"/>
      <c r="B8" s="183" t="s">
        <v>68</v>
      </c>
      <c r="C8" s="183" t="s">
        <v>11</v>
      </c>
      <c r="D8" s="248">
        <v>2022</v>
      </c>
      <c r="E8" s="361"/>
      <c r="F8" s="362"/>
      <c r="G8" s="362"/>
      <c r="H8" s="363"/>
    </row>
    <row r="9" spans="1:8" s="3" customFormat="1" ht="24.95" customHeight="1">
      <c r="A9" s="202">
        <f>'Financial Performance'!A10</f>
        <v>2170017783.8699999</v>
      </c>
      <c r="B9" s="131" t="s">
        <v>67</v>
      </c>
      <c r="C9" s="205">
        <v>21</v>
      </c>
      <c r="D9" s="202">
        <f>'Financial Performance'!D10</f>
        <v>2546813416.0599999</v>
      </c>
      <c r="E9" s="149">
        <v>2757767024.04</v>
      </c>
      <c r="F9" s="249">
        <v>2895878708.8000002</v>
      </c>
      <c r="G9" s="250">
        <v>0</v>
      </c>
      <c r="H9" s="251">
        <f>(E9-D9)/(E9)*100</f>
        <v>7.6494354360276171</v>
      </c>
    </row>
    <row r="10" spans="1:8" s="3" customFormat="1" ht="21.95" customHeight="1">
      <c r="A10" s="202">
        <f>'Financial Performance'!A11</f>
        <v>1684934.27</v>
      </c>
      <c r="B10" s="131" t="s">
        <v>180</v>
      </c>
      <c r="C10" s="205" t="s">
        <v>175</v>
      </c>
      <c r="D10" s="202">
        <f>'Financial Performance'!D11</f>
        <v>0</v>
      </c>
      <c r="E10" s="149">
        <v>0</v>
      </c>
      <c r="F10" s="131"/>
      <c r="G10" s="131"/>
      <c r="H10" s="131"/>
    </row>
    <row r="11" spans="1:8" s="3" customFormat="1" ht="21.95" customHeight="1">
      <c r="A11" s="202">
        <f>'Financial Performance'!A12</f>
        <v>1085937.6599999999</v>
      </c>
      <c r="B11" s="131" t="s">
        <v>179</v>
      </c>
      <c r="C11" s="205" t="s">
        <v>176</v>
      </c>
      <c r="D11" s="202">
        <f>'Financial Performance'!D12</f>
        <v>0</v>
      </c>
      <c r="E11" s="149">
        <v>0</v>
      </c>
      <c r="F11" s="131"/>
      <c r="G11" s="131"/>
      <c r="H11" s="131"/>
    </row>
    <row r="12" spans="1:8" s="3" customFormat="1" ht="24.95" customHeight="1">
      <c r="A12" s="202">
        <f>'Financial Performance'!A13</f>
        <v>0</v>
      </c>
      <c r="B12" s="131" t="s">
        <v>66</v>
      </c>
      <c r="C12" s="205">
        <v>22</v>
      </c>
      <c r="D12" s="202">
        <f>'Financial Performance'!D13</f>
        <v>0</v>
      </c>
      <c r="E12" s="250">
        <v>0</v>
      </c>
      <c r="F12" s="249">
        <v>7700000</v>
      </c>
      <c r="G12" s="250">
        <v>0</v>
      </c>
      <c r="H12" s="251">
        <v>0</v>
      </c>
    </row>
    <row r="13" spans="1:8" s="3" customFormat="1" ht="24.95" customHeight="1">
      <c r="A13" s="202">
        <f>'Financial Performance'!A14</f>
        <v>37606707.710000001</v>
      </c>
      <c r="B13" s="131" t="s">
        <v>65</v>
      </c>
      <c r="C13" s="205">
        <v>23</v>
      </c>
      <c r="D13" s="202">
        <f>'Financial Performance'!D14</f>
        <v>54122934.279999994</v>
      </c>
      <c r="E13" s="250">
        <v>20300000</v>
      </c>
      <c r="F13" s="249">
        <v>3300000</v>
      </c>
      <c r="G13" s="250">
        <v>0</v>
      </c>
      <c r="H13" s="251">
        <f>(E13-D13)/(E13)*100</f>
        <v>-166.61543980295562</v>
      </c>
    </row>
    <row r="14" spans="1:8" s="3" customFormat="1" ht="24.95" customHeight="1">
      <c r="A14" s="202">
        <f>'Financial Performance'!A15</f>
        <v>0</v>
      </c>
      <c r="B14" s="131" t="s">
        <v>64</v>
      </c>
      <c r="C14" s="205">
        <v>24</v>
      </c>
      <c r="D14" s="202">
        <f>'Financial Performance'!D15</f>
        <v>0</v>
      </c>
      <c r="E14" s="250">
        <v>0</v>
      </c>
      <c r="F14" s="252"/>
      <c r="G14" s="250">
        <v>0</v>
      </c>
      <c r="H14" s="251">
        <v>0</v>
      </c>
    </row>
    <row r="15" spans="1:8" s="3" customFormat="1" ht="24.95" customHeight="1">
      <c r="A15" s="202">
        <f>'Financial Performance'!A16</f>
        <v>0</v>
      </c>
      <c r="B15" s="131" t="s">
        <v>91</v>
      </c>
      <c r="C15" s="205">
        <v>25</v>
      </c>
      <c r="D15" s="202">
        <f>'Financial Performance'!D16</f>
        <v>0</v>
      </c>
      <c r="E15" s="250">
        <v>0</v>
      </c>
      <c r="F15" s="252"/>
      <c r="G15" s="250"/>
      <c r="H15" s="251"/>
    </row>
    <row r="16" spans="1:8" s="3" customFormat="1" ht="24.95" customHeight="1">
      <c r="A16" s="202">
        <f>'Financial Performance'!A17</f>
        <v>0</v>
      </c>
      <c r="B16" s="171" t="s">
        <v>92</v>
      </c>
      <c r="C16" s="205">
        <v>26</v>
      </c>
      <c r="D16" s="202">
        <f>'Financial Performance'!D17</f>
        <v>0</v>
      </c>
      <c r="E16" s="250">
        <v>0</v>
      </c>
      <c r="F16" s="252"/>
      <c r="G16" s="250"/>
      <c r="H16" s="251"/>
    </row>
    <row r="17" spans="1:10" s="3" customFormat="1" ht="24.95" customHeight="1">
      <c r="A17" s="202">
        <f>'Financial Performance'!A18</f>
        <v>0</v>
      </c>
      <c r="B17" s="131" t="s">
        <v>63</v>
      </c>
      <c r="C17" s="205">
        <v>27</v>
      </c>
      <c r="D17" s="202">
        <f>'Financial Performance'!D18</f>
        <v>0</v>
      </c>
      <c r="E17" s="250">
        <v>0</v>
      </c>
      <c r="F17" s="249">
        <v>400000000</v>
      </c>
      <c r="G17" s="250">
        <v>0</v>
      </c>
      <c r="H17" s="253">
        <v>0</v>
      </c>
    </row>
    <row r="18" spans="1:10" s="3" customFormat="1" ht="24.95" customHeight="1">
      <c r="A18" s="202">
        <f>'Financial Performance'!A19</f>
        <v>0</v>
      </c>
      <c r="B18" s="175" t="s">
        <v>62</v>
      </c>
      <c r="C18" s="205">
        <v>28</v>
      </c>
      <c r="D18" s="202">
        <f>'Financial Performance'!D19</f>
        <v>0</v>
      </c>
      <c r="E18" s="250">
        <v>0</v>
      </c>
      <c r="F18" s="252"/>
      <c r="G18" s="250">
        <v>0</v>
      </c>
      <c r="H18" s="251">
        <v>0</v>
      </c>
    </row>
    <row r="19" spans="1:10" s="3" customFormat="1" ht="24.95" customHeight="1">
      <c r="A19" s="200">
        <f>SUM(A9:A18)</f>
        <v>2210395363.5099998</v>
      </c>
      <c r="B19" s="179" t="s">
        <v>61</v>
      </c>
      <c r="C19" s="205"/>
      <c r="D19" s="200">
        <f>SUM(D9:D18)</f>
        <v>2600936350.3400002</v>
      </c>
      <c r="E19" s="254">
        <f>SUM(E9:E18)</f>
        <v>2778067024.04</v>
      </c>
      <c r="F19" s="255">
        <f>SUM(F9:F18)</f>
        <v>3306878708.8000002</v>
      </c>
      <c r="G19" s="254">
        <f>SUM(G9:G18)</f>
        <v>0</v>
      </c>
      <c r="H19" s="251">
        <f>SUM(H9:H18)</f>
        <v>-158.96600436692799</v>
      </c>
    </row>
    <row r="20" spans="1:10" s="3" customFormat="1" ht="24.95" customHeight="1">
      <c r="A20" s="200"/>
      <c r="B20" s="179"/>
      <c r="C20" s="205"/>
      <c r="D20" s="200"/>
      <c r="E20" s="254"/>
      <c r="F20" s="252"/>
      <c r="G20" s="254"/>
      <c r="H20" s="251"/>
    </row>
    <row r="21" spans="1:10" s="3" customFormat="1" ht="24.95" customHeight="1">
      <c r="A21" s="201"/>
      <c r="B21" s="179" t="s">
        <v>5</v>
      </c>
      <c r="C21" s="131"/>
      <c r="D21" s="201"/>
      <c r="E21" s="256"/>
      <c r="F21" s="252"/>
      <c r="G21" s="256"/>
      <c r="H21" s="257"/>
    </row>
    <row r="22" spans="1:10" s="3" customFormat="1" ht="24.95" customHeight="1">
      <c r="A22" s="202">
        <f>'Financial Performance'!A24</f>
        <v>961940529.35000002</v>
      </c>
      <c r="B22" s="175" t="s">
        <v>60</v>
      </c>
      <c r="C22" s="224">
        <v>29</v>
      </c>
      <c r="D22" s="202">
        <f>'Financial Performance'!D24</f>
        <v>963981708.60000002</v>
      </c>
      <c r="E22" s="250">
        <v>1149096628.5</v>
      </c>
      <c r="F22" s="249">
        <v>989693034.36000001</v>
      </c>
      <c r="G22" s="250">
        <v>0</v>
      </c>
      <c r="H22" s="251">
        <f>(E22-D22)/(E22)*100</f>
        <v>16.109604302089377</v>
      </c>
    </row>
    <row r="23" spans="1:10" s="3" customFormat="1" ht="21.95" customHeight="1">
      <c r="A23" s="202">
        <f>'Financial Performance'!A25</f>
        <v>1684934.27</v>
      </c>
      <c r="B23" s="131" t="s">
        <v>180</v>
      </c>
      <c r="C23" s="224" t="s">
        <v>178</v>
      </c>
      <c r="D23" s="202">
        <f>'Financial Performance'!D25</f>
        <v>0</v>
      </c>
      <c r="E23" s="131">
        <v>0</v>
      </c>
      <c r="F23" s="131"/>
      <c r="G23" s="131"/>
      <c r="H23" s="131"/>
    </row>
    <row r="24" spans="1:10" s="3" customFormat="1" ht="21.95" customHeight="1">
      <c r="A24" s="202">
        <f>'Financial Performance'!A26</f>
        <v>0</v>
      </c>
      <c r="B24" s="131" t="s">
        <v>179</v>
      </c>
      <c r="C24" s="224" t="s">
        <v>190</v>
      </c>
      <c r="D24" s="202">
        <f>'Financial Performance'!D26</f>
        <v>11225439.24</v>
      </c>
      <c r="E24" s="131">
        <v>0</v>
      </c>
      <c r="F24" s="131"/>
      <c r="G24" s="131"/>
      <c r="H24" s="131"/>
    </row>
    <row r="25" spans="1:10" s="3" customFormat="1" ht="24.95" customHeight="1">
      <c r="A25" s="202">
        <f>'Financial Performance'!A27</f>
        <v>13217000</v>
      </c>
      <c r="B25" s="175" t="s">
        <v>59</v>
      </c>
      <c r="C25" s="224">
        <v>30</v>
      </c>
      <c r="D25" s="202">
        <f>'Financial Performance'!D27</f>
        <v>10747000</v>
      </c>
      <c r="E25" s="250">
        <v>174224260.97</v>
      </c>
      <c r="F25" s="252"/>
      <c r="G25" s="250">
        <v>0</v>
      </c>
      <c r="H25" s="251">
        <f>(E25-D25)/(E25)*100</f>
        <v>93.831513510135906</v>
      </c>
    </row>
    <row r="26" spans="1:10" s="3" customFormat="1" ht="24.95" customHeight="1">
      <c r="A26" s="202">
        <f>'Financial Performance'!A28</f>
        <v>620000</v>
      </c>
      <c r="B26" s="175" t="s">
        <v>58</v>
      </c>
      <c r="C26" s="224">
        <v>31</v>
      </c>
      <c r="D26" s="258">
        <f>'Financial Performance'!D28</f>
        <v>1102307.52</v>
      </c>
      <c r="E26" s="250">
        <v>697100000</v>
      </c>
      <c r="F26" s="259"/>
      <c r="G26" s="250">
        <v>0</v>
      </c>
      <c r="H26" s="251">
        <f>(E26-D26)/(E26)*100</f>
        <v>99.841872397073601</v>
      </c>
    </row>
    <row r="27" spans="1:10" s="3" customFormat="1" ht="24.95" customHeight="1">
      <c r="A27" s="202">
        <f>'Financial Performance'!A29</f>
        <v>33773871.579999998</v>
      </c>
      <c r="B27" s="175" t="s">
        <v>57</v>
      </c>
      <c r="C27" s="225">
        <v>32</v>
      </c>
      <c r="D27" s="258">
        <f>'Financial Performance'!D29</f>
        <v>69628296.959999993</v>
      </c>
      <c r="E27" s="250">
        <v>120190000</v>
      </c>
      <c r="F27" s="260">
        <v>164070079</v>
      </c>
      <c r="G27" s="250">
        <v>0</v>
      </c>
      <c r="H27" s="251">
        <f>(E27-D27)/(E27)*100</f>
        <v>42.068144637657049</v>
      </c>
    </row>
    <row r="28" spans="1:10" s="3" customFormat="1" ht="21.95" customHeight="1">
      <c r="A28" s="202">
        <f>'Financial Performance'!A30</f>
        <v>4336003.34</v>
      </c>
      <c r="B28" s="175" t="s">
        <v>182</v>
      </c>
      <c r="C28" s="225" t="s">
        <v>181</v>
      </c>
      <c r="D28" s="258">
        <f>'Financial Performance'!D30</f>
        <v>5485819.5300000003</v>
      </c>
      <c r="E28" s="131"/>
      <c r="F28" s="171"/>
      <c r="G28" s="171"/>
      <c r="H28" s="171"/>
    </row>
    <row r="29" spans="1:10" s="3" customFormat="1" ht="24.95" customHeight="1">
      <c r="A29" s="202">
        <f>'Financial Performance'!A31</f>
        <v>0</v>
      </c>
      <c r="B29" s="175" t="s">
        <v>6</v>
      </c>
      <c r="C29" s="225">
        <v>33</v>
      </c>
      <c r="D29" s="258">
        <f>'Financial Performance'!D31</f>
        <v>0</v>
      </c>
      <c r="E29" s="250">
        <v>0</v>
      </c>
      <c r="F29" s="259"/>
      <c r="G29" s="250">
        <v>0</v>
      </c>
      <c r="H29" s="251">
        <v>0</v>
      </c>
    </row>
    <row r="30" spans="1:10" s="3" customFormat="1" ht="24.95" customHeight="1">
      <c r="A30" s="202">
        <f>'Financial Performance'!A32</f>
        <v>0</v>
      </c>
      <c r="B30" s="175" t="s">
        <v>56</v>
      </c>
      <c r="C30" s="225">
        <v>34</v>
      </c>
      <c r="D30" s="202">
        <f>'Financial Performance'!D32</f>
        <v>0</v>
      </c>
      <c r="E30" s="250">
        <v>0</v>
      </c>
      <c r="F30" s="252"/>
      <c r="G30" s="250">
        <v>0</v>
      </c>
      <c r="H30" s="251">
        <v>0</v>
      </c>
    </row>
    <row r="31" spans="1:10" s="3" customFormat="1" ht="24.95" customHeight="1">
      <c r="A31" s="202">
        <f>'Financial Performance'!A33</f>
        <v>955790</v>
      </c>
      <c r="B31" s="175" t="s">
        <v>9</v>
      </c>
      <c r="C31" s="225">
        <v>35</v>
      </c>
      <c r="D31" s="202">
        <f>'Financial Performance'!D33</f>
        <v>939000</v>
      </c>
      <c r="E31" s="250">
        <v>0</v>
      </c>
      <c r="F31" s="252"/>
      <c r="G31" s="250">
        <v>0</v>
      </c>
      <c r="H31" s="251">
        <v>0</v>
      </c>
      <c r="J31" s="317"/>
    </row>
    <row r="32" spans="1:10" s="3" customFormat="1" ht="24.95" customHeight="1">
      <c r="A32" s="202">
        <f>'Financial Performance'!A34</f>
        <v>0</v>
      </c>
      <c r="B32" s="175" t="s">
        <v>93</v>
      </c>
      <c r="C32" s="225">
        <v>36</v>
      </c>
      <c r="D32" s="202">
        <f>'Financial Performance'!D34</f>
        <v>0</v>
      </c>
      <c r="E32" s="250">
        <v>0</v>
      </c>
      <c r="F32" s="252"/>
      <c r="G32" s="250"/>
      <c r="H32" s="251"/>
      <c r="J32" s="317"/>
    </row>
    <row r="33" spans="1:10" s="3" customFormat="1" ht="24.95" customHeight="1">
      <c r="A33" s="202">
        <f>'Financial Performance'!A35</f>
        <v>23979173</v>
      </c>
      <c r="B33" s="175" t="s">
        <v>55</v>
      </c>
      <c r="C33" s="225">
        <v>37</v>
      </c>
      <c r="D33" s="202">
        <f>'Financial Performance'!D35</f>
        <v>31543180</v>
      </c>
      <c r="E33" s="250">
        <v>0</v>
      </c>
      <c r="F33" s="252"/>
      <c r="G33" s="250">
        <v>0</v>
      </c>
      <c r="H33" s="251">
        <v>0</v>
      </c>
      <c r="J33" s="317"/>
    </row>
    <row r="34" spans="1:10" s="3" customFormat="1" ht="24.95" customHeight="1">
      <c r="A34" s="202">
        <f>'Financial Performance'!A36</f>
        <v>1237092984.79</v>
      </c>
      <c r="B34" s="175" t="s">
        <v>94</v>
      </c>
      <c r="C34" s="225">
        <v>38</v>
      </c>
      <c r="D34" s="202">
        <f>'Financial Performance'!D36</f>
        <v>1564565872.97</v>
      </c>
      <c r="E34" s="250">
        <v>0</v>
      </c>
      <c r="F34" s="252"/>
      <c r="G34" s="250"/>
      <c r="H34" s="251">
        <v>0</v>
      </c>
      <c r="J34" s="36"/>
    </row>
    <row r="35" spans="1:10" s="3" customFormat="1" ht="24.95" customHeight="1">
      <c r="A35" s="202">
        <f>'Financial Performance'!A37</f>
        <v>0</v>
      </c>
      <c r="B35" s="131" t="s">
        <v>51</v>
      </c>
      <c r="C35" s="225">
        <v>39</v>
      </c>
      <c r="D35" s="202">
        <f>'Financial Performance'!D37</f>
        <v>0</v>
      </c>
      <c r="E35" s="250"/>
      <c r="F35" s="252"/>
      <c r="G35" s="250"/>
      <c r="H35" s="251"/>
    </row>
    <row r="36" spans="1:10" s="3" customFormat="1" ht="24.95" customHeight="1">
      <c r="A36" s="202">
        <f>'Financial Performance'!A38</f>
        <v>31667200</v>
      </c>
      <c r="B36" s="175" t="s">
        <v>54</v>
      </c>
      <c r="C36" s="225">
        <v>40</v>
      </c>
      <c r="D36" s="202">
        <f>'Financial Performance'!D38</f>
        <v>65880755.549999997</v>
      </c>
      <c r="E36" s="250">
        <v>54293735</v>
      </c>
      <c r="F36" s="252"/>
      <c r="G36" s="250">
        <v>0</v>
      </c>
      <c r="H36" s="251">
        <f>(E36-D36)/(E36)*100</f>
        <v>-21.341358353776908</v>
      </c>
    </row>
    <row r="37" spans="1:10" s="3" customFormat="1" ht="24.95" customHeight="1">
      <c r="A37" s="226">
        <f>SUM(A22:A36)</f>
        <v>2309267486.3299999</v>
      </c>
      <c r="B37" s="173" t="s">
        <v>53</v>
      </c>
      <c r="C37" s="173"/>
      <c r="D37" s="226">
        <f>SUM(D22:D36)</f>
        <v>2725099380.3699999</v>
      </c>
      <c r="E37" s="254">
        <f>SUM(E22:E36)</f>
        <v>2194904624.4700003</v>
      </c>
      <c r="F37" s="252"/>
      <c r="G37" s="254">
        <f>SUM(G22:G36)</f>
        <v>0</v>
      </c>
      <c r="H37" s="251">
        <f>SUM(H22:H36)</f>
        <v>230.509776493179</v>
      </c>
    </row>
    <row r="38" spans="1:10" s="3" customFormat="1" ht="24.95" customHeight="1">
      <c r="A38" s="227"/>
      <c r="B38" s="131"/>
      <c r="C38" s="131"/>
      <c r="D38" s="227"/>
      <c r="E38" s="250"/>
      <c r="F38" s="252"/>
      <c r="G38" s="250"/>
      <c r="H38" s="251"/>
    </row>
    <row r="39" spans="1:10" s="3" customFormat="1" ht="35.1" customHeight="1">
      <c r="A39" s="227">
        <f>A19-A37</f>
        <v>-98872122.820000172</v>
      </c>
      <c r="B39" s="184" t="s">
        <v>52</v>
      </c>
      <c r="C39" s="131"/>
      <c r="D39" s="227">
        <f>D19-D37</f>
        <v>-124163030.02999973</v>
      </c>
      <c r="E39" s="250">
        <f>E19-E37</f>
        <v>583162399.56999969</v>
      </c>
      <c r="F39" s="252"/>
      <c r="G39" s="250">
        <f>G19-G37</f>
        <v>0</v>
      </c>
      <c r="H39" s="251">
        <f>H19+H37</f>
        <v>71.543772126251014</v>
      </c>
    </row>
    <row r="40" spans="1:10" s="3" customFormat="1" ht="24.95" customHeight="1">
      <c r="A40" s="202">
        <v>0</v>
      </c>
      <c r="B40" s="171"/>
      <c r="C40" s="205"/>
      <c r="D40" s="202">
        <v>0</v>
      </c>
      <c r="E40" s="250">
        <v>0</v>
      </c>
      <c r="F40" s="252"/>
      <c r="G40" s="250">
        <v>0</v>
      </c>
      <c r="H40" s="251">
        <v>0</v>
      </c>
    </row>
    <row r="41" spans="1:10" s="3" customFormat="1" ht="35.1" customHeight="1">
      <c r="A41" s="200">
        <f>A39-A40</f>
        <v>-98872122.820000172</v>
      </c>
      <c r="B41" s="184" t="s">
        <v>50</v>
      </c>
      <c r="C41" s="205"/>
      <c r="D41" s="200">
        <f>D39-D40</f>
        <v>-124163030.02999973</v>
      </c>
      <c r="E41" s="254">
        <f>E39-E40</f>
        <v>583162399.56999969</v>
      </c>
      <c r="F41" s="261">
        <f>SUM(F22:F40)</f>
        <v>1153763113.3600001</v>
      </c>
      <c r="G41" s="254">
        <f>G39-G40</f>
        <v>0</v>
      </c>
      <c r="H41" s="251">
        <f>H39</f>
        <v>71.543772126251014</v>
      </c>
    </row>
    <row r="42" spans="1:10" s="3" customFormat="1" ht="24.95" customHeight="1">
      <c r="A42" s="200"/>
      <c r="B42" s="173" t="s">
        <v>95</v>
      </c>
      <c r="C42" s="205"/>
      <c r="D42" s="200"/>
      <c r="E42" s="254"/>
      <c r="F42" s="252"/>
      <c r="G42" s="254"/>
      <c r="H42" s="251"/>
    </row>
    <row r="43" spans="1:10" s="3" customFormat="1" ht="24.95" customHeight="1">
      <c r="A43" s="200">
        <f>'Financial Performance'!A45</f>
        <v>5172650</v>
      </c>
      <c r="B43" s="131" t="s">
        <v>49</v>
      </c>
      <c r="C43" s="205">
        <v>41</v>
      </c>
      <c r="D43" s="200">
        <f>'Financial Performance'!D45</f>
        <v>0</v>
      </c>
      <c r="E43" s="254"/>
      <c r="F43" s="249">
        <v>2153115615.4400001</v>
      </c>
      <c r="G43" s="254"/>
      <c r="H43" s="251"/>
    </row>
    <row r="44" spans="1:10" s="3" customFormat="1" ht="24.95" customHeight="1">
      <c r="A44" s="200">
        <f>'Financial Performance'!A46</f>
        <v>-1832111.2</v>
      </c>
      <c r="B44" s="262" t="s">
        <v>126</v>
      </c>
      <c r="C44" s="205">
        <v>42</v>
      </c>
      <c r="D44" s="200">
        <f>'Financial Performance'!D46</f>
        <v>0</v>
      </c>
      <c r="E44" s="254"/>
      <c r="F44" s="252"/>
      <c r="G44" s="254"/>
      <c r="H44" s="251"/>
    </row>
    <row r="45" spans="1:10" s="3" customFormat="1" ht="24.95" customHeight="1">
      <c r="A45" s="202">
        <f>'Financial Performance'!A47</f>
        <v>0</v>
      </c>
      <c r="B45" s="131" t="s">
        <v>48</v>
      </c>
      <c r="C45" s="205">
        <v>43</v>
      </c>
      <c r="D45" s="202">
        <f>'Financial Performance'!D47</f>
        <v>0</v>
      </c>
      <c r="E45" s="250">
        <v>0</v>
      </c>
      <c r="F45" s="252"/>
      <c r="G45" s="250">
        <v>0</v>
      </c>
      <c r="H45" s="251">
        <v>0</v>
      </c>
    </row>
    <row r="46" spans="1:10" s="3" customFormat="1" ht="35.1" customHeight="1">
      <c r="A46" s="201"/>
      <c r="B46" s="229" t="s">
        <v>96</v>
      </c>
      <c r="C46" s="263"/>
      <c r="D46" s="201">
        <f>'Financial Performance'!D48</f>
        <v>-124163030.02999973</v>
      </c>
      <c r="E46" s="256"/>
      <c r="F46" s="252"/>
      <c r="G46" s="256"/>
      <c r="H46" s="257"/>
    </row>
    <row r="47" spans="1:10" s="3" customFormat="1" ht="35.1" customHeight="1">
      <c r="A47" s="201"/>
      <c r="B47" s="184" t="s">
        <v>97</v>
      </c>
      <c r="C47" s="263"/>
      <c r="D47" s="201"/>
      <c r="E47" s="256"/>
      <c r="F47" s="252"/>
      <c r="G47" s="256"/>
      <c r="H47" s="257"/>
    </row>
    <row r="48" spans="1:10" s="3" customFormat="1" ht="24.95" customHeight="1">
      <c r="A48" s="201">
        <f>'Financial Performance'!A50</f>
        <v>0</v>
      </c>
      <c r="B48" s="131" t="s">
        <v>98</v>
      </c>
      <c r="C48" s="205">
        <v>44</v>
      </c>
      <c r="D48" s="201">
        <f>'Financial Performance'!D50</f>
        <v>0</v>
      </c>
      <c r="E48" s="256"/>
      <c r="F48" s="252"/>
      <c r="G48" s="256"/>
      <c r="H48" s="257"/>
    </row>
    <row r="49" spans="1:8" s="3" customFormat="1" ht="24.95" customHeight="1">
      <c r="A49" s="201">
        <f>'Financial Performance'!A51</f>
        <v>0</v>
      </c>
      <c r="B49" s="131" t="s">
        <v>99</v>
      </c>
      <c r="C49" s="205">
        <v>45</v>
      </c>
      <c r="D49" s="201">
        <f>'Financial Performance'!D51</f>
        <v>0</v>
      </c>
      <c r="E49" s="256"/>
      <c r="F49" s="252"/>
      <c r="G49" s="256"/>
      <c r="H49" s="257"/>
    </row>
    <row r="50" spans="1:8" s="3" customFormat="1" ht="35.1" customHeight="1">
      <c r="A50" s="201">
        <f>'Financial Performance'!A52</f>
        <v>-136065079.11000001</v>
      </c>
      <c r="B50" s="184" t="str">
        <f>'Financial Performance'!B52</f>
        <v>Accumulated Surplus/(deficit)  01/01/2022</v>
      </c>
      <c r="C50" s="263"/>
      <c r="D50" s="201">
        <f>'Financial Performance'!D52</f>
        <v>-231596663.13</v>
      </c>
      <c r="E50" s="256"/>
      <c r="F50" s="252"/>
      <c r="G50" s="256"/>
      <c r="H50" s="257"/>
    </row>
    <row r="51" spans="1:8" s="3" customFormat="1" ht="35.1" customHeight="1">
      <c r="A51" s="200">
        <f>'Financial Performance'!A53</f>
        <v>-231596663.13</v>
      </c>
      <c r="B51" s="184" t="str">
        <f>'Financial Performance'!B53</f>
        <v>Accumulated Surplus/(deficit)  31/12/2022</v>
      </c>
      <c r="C51" s="263"/>
      <c r="D51" s="200">
        <f>SUM(D46:D50)</f>
        <v>-355759693.15999973</v>
      </c>
      <c r="E51" s="254">
        <f>E41</f>
        <v>583162399.56999969</v>
      </c>
      <c r="F51" s="252"/>
      <c r="G51" s="254">
        <f>G41</f>
        <v>0</v>
      </c>
      <c r="H51" s="251"/>
    </row>
    <row r="52" spans="1:8" s="3" customFormat="1" ht="24.95" customHeight="1">
      <c r="A52" s="27"/>
      <c r="B52" s="27"/>
      <c r="C52" s="27"/>
      <c r="D52" s="27"/>
      <c r="E52" s="42"/>
      <c r="F52" s="41"/>
      <c r="G52" s="27"/>
      <c r="H52" s="27"/>
    </row>
    <row r="53" spans="1:8" ht="15.75">
      <c r="A53" s="2"/>
      <c r="B53" s="2"/>
      <c r="C53" s="2"/>
      <c r="D53" s="2"/>
      <c r="E53" s="2"/>
      <c r="F53" s="41"/>
      <c r="G53" s="2"/>
      <c r="H53" s="2"/>
    </row>
    <row r="54" spans="1:8" ht="15.75">
      <c r="A54" s="2"/>
      <c r="B54" s="2"/>
      <c r="C54" s="2"/>
      <c r="D54" s="2"/>
      <c r="E54" s="2"/>
      <c r="F54" s="41"/>
      <c r="G54" s="2"/>
      <c r="H54" s="2"/>
    </row>
    <row r="55" spans="1:8" ht="16.5">
      <c r="A55" s="2"/>
      <c r="B55" s="2"/>
      <c r="C55" s="347">
        <v>175</v>
      </c>
      <c r="D55" s="2"/>
      <c r="E55" s="2"/>
      <c r="F55" s="2"/>
      <c r="G55" s="2"/>
      <c r="H55" s="2"/>
    </row>
    <row r="56" spans="1:8">
      <c r="A56" s="2"/>
      <c r="B56" s="2"/>
      <c r="C56" s="2"/>
      <c r="D56" s="2"/>
      <c r="E56" s="2"/>
      <c r="F56" s="2"/>
      <c r="G56" s="2"/>
      <c r="H56" s="2"/>
    </row>
    <row r="57" spans="1:8">
      <c r="A57" s="2"/>
      <c r="B57" s="2"/>
      <c r="C57" s="2"/>
      <c r="D57" s="2"/>
      <c r="E57" s="2"/>
      <c r="F57" s="2"/>
      <c r="G57" s="2"/>
      <c r="H57" s="2"/>
    </row>
    <row r="58" spans="1:8" ht="16.5">
      <c r="A58" s="2"/>
      <c r="B58" s="2"/>
      <c r="C58" s="62"/>
      <c r="D58" s="2"/>
      <c r="E58" s="2"/>
      <c r="F58" s="2"/>
      <c r="G58" s="2"/>
      <c r="H58" s="2"/>
    </row>
  </sheetData>
  <mergeCells count="7">
    <mergeCell ref="A5:H5"/>
    <mergeCell ref="A6:H6"/>
    <mergeCell ref="A7:A8"/>
    <mergeCell ref="E7:E8"/>
    <mergeCell ref="F7:F8"/>
    <mergeCell ref="G7:G8"/>
    <mergeCell ref="H7:H8"/>
  </mergeCells>
  <pageMargins left="0.8" right="0.7" top="0.92" bottom="0.26" header="0.3" footer="0.2"/>
  <pageSetup paperSize="9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M43"/>
  <sheetViews>
    <sheetView view="pageBreakPreview" topLeftCell="A10" zoomScaleSheetLayoutView="100" workbookViewId="0">
      <selection activeCell="E20" sqref="E20"/>
    </sheetView>
  </sheetViews>
  <sheetFormatPr defaultRowHeight="15"/>
  <cols>
    <col min="1" max="1" width="19" customWidth="1"/>
    <col min="2" max="2" width="35.28515625" customWidth="1"/>
    <col min="3" max="3" width="23.85546875" customWidth="1"/>
    <col min="4" max="4" width="23.140625" customWidth="1"/>
    <col min="5" max="5" width="23.42578125" customWidth="1"/>
    <col min="6" max="6" width="26.7109375" customWidth="1"/>
    <col min="7" max="12" width="23.85546875" customWidth="1"/>
    <col min="13" max="13" width="20.7109375" customWidth="1"/>
  </cols>
  <sheetData>
    <row r="1" spans="1:13">
      <c r="A1" s="366"/>
      <c r="B1" s="366"/>
      <c r="C1" s="366"/>
      <c r="D1" s="366"/>
      <c r="E1" s="366"/>
      <c r="F1" s="366"/>
      <c r="G1" s="366"/>
      <c r="H1" s="293"/>
      <c r="I1" s="293"/>
      <c r="J1" s="293"/>
      <c r="K1" s="293"/>
      <c r="L1" s="293"/>
    </row>
    <row r="2" spans="1:13">
      <c r="A2" s="166"/>
      <c r="B2" s="166"/>
      <c r="C2" s="166"/>
      <c r="D2" s="166"/>
      <c r="E2" s="166"/>
      <c r="F2" s="166"/>
      <c r="G2" s="166"/>
      <c r="H2" s="293"/>
      <c r="I2" s="293"/>
      <c r="J2" s="293"/>
      <c r="K2" s="293"/>
      <c r="L2" s="293"/>
    </row>
    <row r="3" spans="1:13" ht="30" customHeight="1">
      <c r="A3" s="369" t="str">
        <f>'Financial Performance'!A5:D5</f>
        <v>AKOKO SOUTH WEST,  LOCAL GOVERNMENT, OKA-AKOKO.</v>
      </c>
      <c r="B3" s="369"/>
      <c r="C3" s="369"/>
      <c r="D3" s="369"/>
      <c r="E3" s="369"/>
      <c r="F3" s="369"/>
      <c r="G3" s="369"/>
      <c r="H3" s="294"/>
      <c r="I3" s="294"/>
      <c r="J3" s="294"/>
      <c r="K3" s="294"/>
      <c r="L3" s="294"/>
    </row>
    <row r="4" spans="1:13" ht="30" customHeight="1">
      <c r="A4" s="264"/>
      <c r="B4" s="369" t="s">
        <v>224</v>
      </c>
      <c r="C4" s="369"/>
      <c r="D4" s="369"/>
      <c r="E4" s="369"/>
      <c r="F4" s="369"/>
      <c r="G4" s="265"/>
      <c r="H4" s="265"/>
      <c r="I4" s="265"/>
      <c r="J4" s="265"/>
      <c r="K4" s="265"/>
      <c r="L4" s="265"/>
    </row>
    <row r="5" spans="1:13" ht="30" customHeight="1">
      <c r="A5" s="169"/>
      <c r="B5" s="266"/>
      <c r="C5" s="266"/>
      <c r="D5" s="267"/>
      <c r="E5" s="267"/>
      <c r="F5" s="267"/>
      <c r="G5" s="266"/>
      <c r="H5" s="266"/>
      <c r="I5" s="266"/>
      <c r="J5" s="266"/>
      <c r="K5" s="266"/>
      <c r="L5" s="266"/>
    </row>
    <row r="6" spans="1:13" ht="30" customHeight="1">
      <c r="A6" s="370" t="s">
        <v>14</v>
      </c>
      <c r="B6" s="370"/>
      <c r="C6" s="183" t="s">
        <v>10</v>
      </c>
      <c r="D6" s="183" t="s">
        <v>3</v>
      </c>
      <c r="E6" s="268" t="s">
        <v>234</v>
      </c>
      <c r="F6" s="269" t="s">
        <v>15</v>
      </c>
      <c r="G6" s="270" t="s">
        <v>4</v>
      </c>
      <c r="H6" s="296"/>
      <c r="I6" s="296"/>
      <c r="J6" s="296"/>
      <c r="K6" s="296"/>
      <c r="L6" s="296"/>
    </row>
    <row r="7" spans="1:13" ht="30" customHeight="1">
      <c r="A7" s="371"/>
      <c r="B7" s="371"/>
      <c r="C7" s="270" t="s">
        <v>258</v>
      </c>
      <c r="D7" s="270" t="s">
        <v>258</v>
      </c>
      <c r="E7" s="270" t="s">
        <v>258</v>
      </c>
      <c r="F7" s="270" t="s">
        <v>258</v>
      </c>
      <c r="G7" s="270" t="s">
        <v>258</v>
      </c>
      <c r="H7" s="296"/>
      <c r="I7" s="296"/>
      <c r="J7" s="296"/>
      <c r="K7" s="296"/>
      <c r="L7" s="296"/>
    </row>
    <row r="8" spans="1:13" ht="30" customHeight="1">
      <c r="A8" s="372" t="s">
        <v>225</v>
      </c>
      <c r="B8" s="372"/>
      <c r="C8" s="149">
        <v>538524623.91999996</v>
      </c>
      <c r="D8" s="149">
        <v>517535198.16000003</v>
      </c>
      <c r="E8" s="149">
        <v>0</v>
      </c>
      <c r="F8" s="145">
        <f>'Financial Performance'!A53</f>
        <v>-231596663.13</v>
      </c>
      <c r="G8" s="271">
        <f t="shared" ref="G8:G10" si="0">SUM(C8:F8)</f>
        <v>824463158.94999993</v>
      </c>
      <c r="H8" s="318"/>
      <c r="I8" s="318"/>
      <c r="J8" s="318"/>
      <c r="K8" s="318"/>
      <c r="L8" s="318"/>
    </row>
    <row r="9" spans="1:13" ht="30" customHeight="1">
      <c r="A9" s="373" t="s">
        <v>173</v>
      </c>
      <c r="B9" s="374"/>
      <c r="C9" s="272">
        <f>SUM(C8)</f>
        <v>538524623.91999996</v>
      </c>
      <c r="D9" s="272">
        <f>SUM(D8)</f>
        <v>517535198.16000003</v>
      </c>
      <c r="E9" s="272">
        <f>SUM(E8)</f>
        <v>0</v>
      </c>
      <c r="F9" s="273">
        <f>SUM(F8)</f>
        <v>-231596663.13</v>
      </c>
      <c r="G9" s="274">
        <f>SUM(C9:F9)</f>
        <v>824463158.94999993</v>
      </c>
      <c r="H9" s="319"/>
      <c r="I9" s="319"/>
      <c r="J9" s="319"/>
      <c r="K9" s="319"/>
      <c r="L9" s="319"/>
    </row>
    <row r="10" spans="1:13" ht="30" customHeight="1">
      <c r="A10" s="372" t="s">
        <v>226</v>
      </c>
      <c r="B10" s="372"/>
      <c r="C10" s="149">
        <f>'TRIAL BALANCE'!C10</f>
        <v>530081505.27999997</v>
      </c>
      <c r="D10" s="149">
        <f>'TRIAL BALANCE'!D20</f>
        <v>618611471.20000005</v>
      </c>
      <c r="E10" s="149">
        <v>0</v>
      </c>
      <c r="F10" s="145">
        <f>'Financial Performance'!D48</f>
        <v>-124163030.02999973</v>
      </c>
      <c r="G10" s="149">
        <f t="shared" si="0"/>
        <v>1024529946.4500003</v>
      </c>
      <c r="H10" s="164"/>
      <c r="I10" s="164"/>
      <c r="J10" s="164"/>
      <c r="K10" s="164"/>
      <c r="L10" s="164"/>
    </row>
    <row r="11" spans="1:13" ht="40.5" customHeight="1">
      <c r="A11" s="367" t="s">
        <v>172</v>
      </c>
      <c r="B11" s="368"/>
      <c r="C11" s="161">
        <v>0</v>
      </c>
      <c r="D11" s="149">
        <v>0</v>
      </c>
      <c r="E11" s="149">
        <v>0</v>
      </c>
      <c r="F11" s="145">
        <v>0</v>
      </c>
      <c r="G11" s="145">
        <v>0</v>
      </c>
      <c r="H11" s="320"/>
      <c r="I11" s="320"/>
      <c r="J11" s="320"/>
      <c r="K11" s="320"/>
      <c r="L11" s="320"/>
    </row>
    <row r="12" spans="1:13" ht="43.5" customHeight="1">
      <c r="A12" s="367" t="s">
        <v>174</v>
      </c>
      <c r="B12" s="368"/>
      <c r="C12" s="275">
        <v>0</v>
      </c>
      <c r="D12" s="149">
        <v>0</v>
      </c>
      <c r="E12" s="149">
        <v>0</v>
      </c>
      <c r="F12" s="149"/>
      <c r="G12" s="149">
        <f>SUM(D12:F12)</f>
        <v>0</v>
      </c>
      <c r="H12" s="164"/>
      <c r="I12" s="164"/>
      <c r="J12" s="164"/>
      <c r="K12" s="164"/>
      <c r="L12" s="164"/>
    </row>
    <row r="13" spans="1:13" ht="40.5" customHeight="1">
      <c r="A13" s="367" t="s">
        <v>172</v>
      </c>
      <c r="B13" s="368"/>
      <c r="C13" s="161">
        <f>'S&amp;W VARINACE'!E23</f>
        <v>479249.17000001669</v>
      </c>
      <c r="D13" s="149">
        <f>'S&amp;W VARINACE'!E23</f>
        <v>479249.17000001669</v>
      </c>
      <c r="E13" s="149">
        <v>0</v>
      </c>
      <c r="F13" s="145">
        <v>0</v>
      </c>
      <c r="G13" s="149">
        <v>0</v>
      </c>
      <c r="H13" s="164"/>
      <c r="I13" s="164"/>
      <c r="J13" s="164"/>
      <c r="K13" s="164"/>
      <c r="L13" s="164"/>
    </row>
    <row r="14" spans="1:13" ht="33" customHeight="1">
      <c r="A14" s="367" t="s">
        <v>232</v>
      </c>
      <c r="B14" s="368"/>
      <c r="C14" s="276">
        <v>-382197539.11000001</v>
      </c>
      <c r="D14" s="276">
        <v>-472727505.02999997</v>
      </c>
      <c r="E14" s="149">
        <v>90529965.920000002</v>
      </c>
      <c r="F14" s="149">
        <v>0</v>
      </c>
      <c r="G14" s="149">
        <v>0</v>
      </c>
      <c r="H14" s="164"/>
      <c r="I14" s="164"/>
      <c r="J14" s="164"/>
      <c r="K14" s="164"/>
      <c r="L14" s="164"/>
      <c r="M14" s="322">
        <f>SUM(D14:G14)</f>
        <v>-382197539.10999995</v>
      </c>
    </row>
    <row r="15" spans="1:13" ht="40.5" customHeight="1">
      <c r="A15" s="367" t="s">
        <v>233</v>
      </c>
      <c r="B15" s="368"/>
      <c r="C15" s="277">
        <v>0</v>
      </c>
      <c r="D15" s="149">
        <v>0</v>
      </c>
      <c r="E15" s="149">
        <v>0</v>
      </c>
      <c r="F15" s="149">
        <v>0</v>
      </c>
      <c r="G15" s="149">
        <v>0</v>
      </c>
      <c r="H15" s="164"/>
      <c r="I15" s="164"/>
      <c r="J15" s="164"/>
      <c r="K15" s="164"/>
      <c r="L15" s="164"/>
      <c r="M15" s="322">
        <f>SUM(D15:G15)</f>
        <v>0</v>
      </c>
    </row>
    <row r="16" spans="1:13" ht="40.5" customHeight="1">
      <c r="A16" s="364" t="s">
        <v>18</v>
      </c>
      <c r="B16" s="365"/>
      <c r="C16" s="277"/>
      <c r="D16" s="278">
        <v>0</v>
      </c>
      <c r="E16" s="279">
        <f>'TRIAL BALANCE'!D23</f>
        <v>923551527.00999999</v>
      </c>
      <c r="F16" s="276">
        <v>0</v>
      </c>
      <c r="G16" s="145">
        <v>0</v>
      </c>
      <c r="H16" s="320"/>
      <c r="I16" s="320"/>
      <c r="J16" s="320"/>
      <c r="K16" s="320"/>
      <c r="L16" s="320"/>
    </row>
    <row r="17" spans="1:12" ht="36.75" customHeight="1">
      <c r="A17" s="364" t="s">
        <v>227</v>
      </c>
      <c r="B17" s="365"/>
      <c r="C17" s="161">
        <v>0</v>
      </c>
      <c r="D17" s="278">
        <v>0</v>
      </c>
      <c r="E17" s="279">
        <v>0</v>
      </c>
      <c r="F17" s="276">
        <f>'Financial Performance'!A53</f>
        <v>-231596663.13</v>
      </c>
      <c r="G17" s="145">
        <f>SUM(D17:F17)</f>
        <v>-231596663.13</v>
      </c>
      <c r="H17" s="320"/>
      <c r="I17" s="320"/>
      <c r="J17" s="320"/>
      <c r="K17" s="320"/>
      <c r="L17" s="320"/>
    </row>
    <row r="18" spans="1:12" ht="30" customHeight="1">
      <c r="A18" s="280" t="s">
        <v>228</v>
      </c>
      <c r="B18" s="280"/>
      <c r="C18" s="272">
        <f>SUM(C10:C17)</f>
        <v>148363215.33999997</v>
      </c>
      <c r="D18" s="272">
        <f>SUM(D10:D17)</f>
        <v>146363215.34000015</v>
      </c>
      <c r="E18" s="272">
        <f>SUM(E10:E17)</f>
        <v>1014081492.9299999</v>
      </c>
      <c r="F18" s="273">
        <f>SUM(F10:F17)</f>
        <v>-355759693.15999973</v>
      </c>
      <c r="G18" s="272"/>
      <c r="H18" s="321"/>
      <c r="I18" s="321"/>
      <c r="J18" s="321"/>
      <c r="K18" s="321"/>
      <c r="L18" s="321"/>
    </row>
    <row r="19" spans="1:12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ht="18.75">
      <c r="C20" s="158"/>
      <c r="D20" s="348">
        <v>176</v>
      </c>
      <c r="E20" s="160"/>
    </row>
    <row r="21" spans="1:12" ht="18.75">
      <c r="C21" s="158"/>
      <c r="D21" s="100"/>
      <c r="E21" s="100"/>
    </row>
    <row r="22" spans="1:12" ht="18.75">
      <c r="C22" s="158"/>
      <c r="D22" s="100"/>
      <c r="E22" s="159"/>
    </row>
    <row r="23" spans="1:12">
      <c r="D23" s="59"/>
    </row>
    <row r="24" spans="1:12">
      <c r="D24" s="59"/>
    </row>
    <row r="25" spans="1:12">
      <c r="D25" s="59"/>
    </row>
    <row r="26" spans="1:12">
      <c r="D26" s="59"/>
    </row>
    <row r="27" spans="1:12">
      <c r="D27" s="59"/>
    </row>
    <row r="28" spans="1:12">
      <c r="D28" s="59"/>
    </row>
    <row r="29" spans="1:12">
      <c r="D29" s="59"/>
    </row>
    <row r="30" spans="1:12">
      <c r="D30" s="59"/>
    </row>
    <row r="31" spans="1:12">
      <c r="D31" s="59"/>
    </row>
    <row r="32" spans="1:12">
      <c r="D32" s="59"/>
    </row>
    <row r="33" spans="3:4">
      <c r="D33" s="59"/>
    </row>
    <row r="34" spans="3:4">
      <c r="D34" s="59"/>
    </row>
    <row r="35" spans="3:4">
      <c r="D35" s="59"/>
    </row>
    <row r="36" spans="3:4">
      <c r="D36" s="59"/>
    </row>
    <row r="37" spans="3:4">
      <c r="D37" s="59"/>
    </row>
    <row r="38" spans="3:4">
      <c r="D38" s="59"/>
    </row>
    <row r="39" spans="3:4">
      <c r="D39" s="59"/>
    </row>
    <row r="40" spans="3:4">
      <c r="D40" s="59"/>
    </row>
    <row r="41" spans="3:4">
      <c r="D41" s="59"/>
    </row>
    <row r="42" spans="3:4">
      <c r="D42" s="59"/>
    </row>
    <row r="43" spans="3:4">
      <c r="C43">
        <v>-382197539.11000001</v>
      </c>
    </row>
  </sheetData>
  <mergeCells count="15">
    <mergeCell ref="A17:B17"/>
    <mergeCell ref="A1:G1"/>
    <mergeCell ref="A11:B11"/>
    <mergeCell ref="A3:G3"/>
    <mergeCell ref="A6:B6"/>
    <mergeCell ref="A7:B7"/>
    <mergeCell ref="A8:B8"/>
    <mergeCell ref="A10:B10"/>
    <mergeCell ref="A13:B13"/>
    <mergeCell ref="A9:B9"/>
    <mergeCell ref="A14:B14"/>
    <mergeCell ref="A12:B12"/>
    <mergeCell ref="B4:F4"/>
    <mergeCell ref="A15:B15"/>
    <mergeCell ref="A16:B16"/>
  </mergeCells>
  <pageMargins left="1.24" right="0.19" top="1.72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7:F42"/>
  <sheetViews>
    <sheetView topLeftCell="A19" workbookViewId="0">
      <selection activeCell="C36" sqref="C36"/>
    </sheetView>
  </sheetViews>
  <sheetFormatPr defaultRowHeight="15"/>
  <cols>
    <col min="2" max="2" width="19.140625" customWidth="1"/>
    <col min="3" max="3" width="21.140625" customWidth="1"/>
    <col min="4" max="4" width="20.28515625" customWidth="1"/>
    <col min="5" max="5" width="20.42578125" customWidth="1"/>
  </cols>
  <sheetData>
    <row r="7" spans="1:6" ht="18">
      <c r="A7" s="376" t="str">
        <f>'Cashflow Statement'!A3:E3</f>
        <v>AKOKO SOUTH WEST,  LOCAL GOVERNMENT, OKA-AKOKO.</v>
      </c>
      <c r="B7" s="376"/>
      <c r="C7" s="376"/>
      <c r="D7" s="376"/>
      <c r="E7" s="376"/>
    </row>
    <row r="8" spans="1:6" ht="15.75">
      <c r="A8" s="375" t="s">
        <v>229</v>
      </c>
      <c r="B8" s="375"/>
      <c r="C8" s="375"/>
      <c r="D8" s="375"/>
      <c r="E8" s="375"/>
      <c r="F8" s="56"/>
    </row>
    <row r="9" spans="1:6" ht="15.75">
      <c r="A9" s="281"/>
      <c r="B9" s="281"/>
      <c r="C9" s="281"/>
      <c r="D9" s="281"/>
      <c r="E9" s="281"/>
      <c r="F9" s="56"/>
    </row>
    <row r="10" spans="1:6" ht="35.1" customHeight="1">
      <c r="A10" s="141" t="s">
        <v>138</v>
      </c>
      <c r="B10" s="183" t="s">
        <v>0</v>
      </c>
      <c r="C10" s="282" t="s">
        <v>139</v>
      </c>
      <c r="D10" s="282" t="s">
        <v>140</v>
      </c>
      <c r="E10" s="183" t="s">
        <v>141</v>
      </c>
    </row>
    <row r="11" spans="1:6" ht="35.1" customHeight="1">
      <c r="A11" s="141">
        <v>1</v>
      </c>
      <c r="B11" s="277" t="s">
        <v>142</v>
      </c>
      <c r="C11" s="283">
        <v>79961763.409999996</v>
      </c>
      <c r="D11" s="283">
        <v>80576329.090000004</v>
      </c>
      <c r="E11" s="284">
        <f t="shared" ref="E11:E22" si="0">(D11-C11)</f>
        <v>614565.68000000715</v>
      </c>
    </row>
    <row r="12" spans="1:6" ht="35.1" customHeight="1">
      <c r="A12" s="141">
        <v>2</v>
      </c>
      <c r="B12" s="277" t="s">
        <v>143</v>
      </c>
      <c r="C12" s="283">
        <v>80437850.329999998</v>
      </c>
      <c r="D12" s="283">
        <v>80451735.569999993</v>
      </c>
      <c r="E12" s="284">
        <f t="shared" si="0"/>
        <v>13885.239999994636</v>
      </c>
    </row>
    <row r="13" spans="1:6" ht="35.1" customHeight="1">
      <c r="A13" s="141">
        <v>3</v>
      </c>
      <c r="B13" s="277" t="s">
        <v>144</v>
      </c>
      <c r="C13" s="283">
        <v>79696506.109999999</v>
      </c>
      <c r="D13" s="283">
        <v>85102282.510000005</v>
      </c>
      <c r="E13" s="284">
        <f t="shared" si="0"/>
        <v>5405776.400000006</v>
      </c>
    </row>
    <row r="14" spans="1:6" ht="35.1" customHeight="1">
      <c r="A14" s="141">
        <v>4</v>
      </c>
      <c r="B14" s="277" t="s">
        <v>145</v>
      </c>
      <c r="C14" s="283">
        <v>79696506.109999999</v>
      </c>
      <c r="D14" s="283">
        <v>80780106.489999995</v>
      </c>
      <c r="E14" s="284">
        <f t="shared" si="0"/>
        <v>1083600.3799999952</v>
      </c>
    </row>
    <row r="15" spans="1:6" ht="35.1" customHeight="1">
      <c r="A15" s="141">
        <v>5</v>
      </c>
      <c r="B15" s="277" t="s">
        <v>146</v>
      </c>
      <c r="C15" s="283">
        <v>79696506.109999999</v>
      </c>
      <c r="D15" s="283">
        <v>75970294.670000002</v>
      </c>
      <c r="E15" s="284">
        <f t="shared" si="0"/>
        <v>-3726211.4399999976</v>
      </c>
    </row>
    <row r="16" spans="1:6" ht="35.1" customHeight="1">
      <c r="A16" s="141">
        <v>6</v>
      </c>
      <c r="B16" s="277" t="s">
        <v>147</v>
      </c>
      <c r="C16" s="283">
        <v>79696506.109999999</v>
      </c>
      <c r="D16" s="283">
        <v>79001168.859999999</v>
      </c>
      <c r="E16" s="284">
        <f t="shared" si="0"/>
        <v>-695337.25</v>
      </c>
    </row>
    <row r="17" spans="1:5" ht="35.1" customHeight="1">
      <c r="A17" s="141">
        <v>7</v>
      </c>
      <c r="B17" s="277" t="s">
        <v>148</v>
      </c>
      <c r="C17" s="283">
        <v>79696506.109999999</v>
      </c>
      <c r="D17" s="283">
        <v>79220589.359999999</v>
      </c>
      <c r="E17" s="284">
        <f t="shared" si="0"/>
        <v>-475916.75</v>
      </c>
    </row>
    <row r="18" spans="1:5" ht="35.1" customHeight="1">
      <c r="A18" s="141">
        <v>8</v>
      </c>
      <c r="B18" s="277" t="s">
        <v>149</v>
      </c>
      <c r="C18" s="283">
        <v>79696506.109999999</v>
      </c>
      <c r="D18" s="283">
        <v>80240532.430000007</v>
      </c>
      <c r="E18" s="284">
        <f t="shared" si="0"/>
        <v>544026.32000000775</v>
      </c>
    </row>
    <row r="19" spans="1:5" ht="35.1" customHeight="1">
      <c r="A19" s="141">
        <v>9</v>
      </c>
      <c r="B19" s="277" t="s">
        <v>150</v>
      </c>
      <c r="C19" s="283">
        <v>79696506.109999999</v>
      </c>
      <c r="D19" s="283">
        <v>77411366.700000003</v>
      </c>
      <c r="E19" s="284">
        <f t="shared" si="0"/>
        <v>-2285139.4099999964</v>
      </c>
    </row>
    <row r="20" spans="1:5" ht="35.1" customHeight="1">
      <c r="A20" s="141">
        <v>10</v>
      </c>
      <c r="B20" s="277" t="s">
        <v>151</v>
      </c>
      <c r="C20" s="283">
        <v>79696506.109999999</v>
      </c>
      <c r="D20" s="285">
        <v>79696506.109999999</v>
      </c>
      <c r="E20" s="284">
        <f t="shared" si="0"/>
        <v>0</v>
      </c>
    </row>
    <row r="21" spans="1:5" ht="35.1" customHeight="1">
      <c r="A21" s="141">
        <v>11</v>
      </c>
      <c r="B21" s="277" t="s">
        <v>152</v>
      </c>
      <c r="C21" s="283">
        <v>0</v>
      </c>
      <c r="D21" s="285">
        <v>0</v>
      </c>
      <c r="E21" s="284">
        <f t="shared" si="0"/>
        <v>0</v>
      </c>
    </row>
    <row r="22" spans="1:5" ht="35.1" customHeight="1">
      <c r="A22" s="141">
        <v>12</v>
      </c>
      <c r="B22" s="277" t="s">
        <v>153</v>
      </c>
      <c r="C22" s="285">
        <v>0</v>
      </c>
      <c r="D22" s="285">
        <v>0</v>
      </c>
      <c r="E22" s="284">
        <f t="shared" si="0"/>
        <v>0</v>
      </c>
    </row>
    <row r="23" spans="1:5" ht="35.1" customHeight="1">
      <c r="A23" s="141"/>
      <c r="B23" s="280" t="s">
        <v>4</v>
      </c>
      <c r="C23" s="286">
        <f>SUM(C11:C22)</f>
        <v>797971662.62000012</v>
      </c>
      <c r="D23" s="286">
        <f>SUM(D11:D22)</f>
        <v>798450911.79000008</v>
      </c>
      <c r="E23" s="287">
        <f>SUM(E11:E22)</f>
        <v>479249.17000001669</v>
      </c>
    </row>
    <row r="36" spans="3:3" ht="16.5">
      <c r="C36" s="169">
        <v>177</v>
      </c>
    </row>
    <row r="42" spans="3:3">
      <c r="C42" s="59"/>
    </row>
  </sheetData>
  <mergeCells count="2">
    <mergeCell ref="A8:E8"/>
    <mergeCell ref="A7:E7"/>
  </mergeCells>
  <pageMargins left="1.19" right="0.7" top="0.75" bottom="0.75" header="0.3" footer="0.3"/>
  <pageSetup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4:M67"/>
  <sheetViews>
    <sheetView topLeftCell="A43" workbookViewId="0">
      <selection activeCell="B62" sqref="B62"/>
    </sheetView>
  </sheetViews>
  <sheetFormatPr defaultRowHeight="15"/>
  <cols>
    <col min="1" max="1" width="46.42578125" customWidth="1"/>
    <col min="3" max="3" width="21.140625" customWidth="1"/>
    <col min="4" max="9" width="22.140625" customWidth="1"/>
    <col min="10" max="10" width="19.42578125" customWidth="1"/>
    <col min="11" max="11" width="25.85546875" customWidth="1"/>
    <col min="12" max="12" width="8.42578125" customWidth="1"/>
    <col min="13" max="13" width="26.85546875" customWidth="1"/>
  </cols>
  <sheetData>
    <row r="4" spans="1:13" ht="18.75" customHeight="1">
      <c r="A4" s="377" t="str">
        <f>Comparism!A5</f>
        <v>AKOKO SOUTH WEST,  LOCAL GOVERNMENT, OKA-AKOKO.</v>
      </c>
      <c r="B4" s="377"/>
      <c r="C4" s="377"/>
      <c r="D4" s="377"/>
      <c r="E4" s="297"/>
      <c r="F4" s="297"/>
      <c r="G4" s="297"/>
      <c r="H4" s="297"/>
      <c r="I4" s="297"/>
    </row>
    <row r="5" spans="1:13" ht="18" customHeight="1">
      <c r="A5" s="378" t="s">
        <v>230</v>
      </c>
      <c r="B5" s="378"/>
      <c r="C5" s="378"/>
      <c r="D5" s="378"/>
      <c r="E5" s="336"/>
      <c r="F5" s="336"/>
      <c r="G5" s="336"/>
      <c r="H5" s="336"/>
      <c r="I5" s="336"/>
    </row>
    <row r="6" spans="1:13" ht="24.95" customHeight="1">
      <c r="A6" s="270" t="s">
        <v>0</v>
      </c>
      <c r="B6" s="270" t="s">
        <v>11</v>
      </c>
      <c r="C6" s="270" t="s">
        <v>1</v>
      </c>
      <c r="D6" s="295" t="s">
        <v>2</v>
      </c>
      <c r="E6" s="296"/>
      <c r="F6" s="296"/>
      <c r="G6" s="296"/>
      <c r="H6" s="296"/>
      <c r="I6" s="296"/>
    </row>
    <row r="7" spans="1:13" ht="17.25">
      <c r="A7" s="131" t="s">
        <v>42</v>
      </c>
      <c r="B7" s="205">
        <v>1</v>
      </c>
      <c r="C7" s="148">
        <v>24966610.829999998</v>
      </c>
      <c r="D7" s="146"/>
      <c r="E7" s="147"/>
      <c r="F7" s="147"/>
      <c r="G7" s="147"/>
      <c r="H7" s="147"/>
      <c r="I7" s="147"/>
      <c r="J7" s="54"/>
      <c r="K7" s="68" t="s">
        <v>191</v>
      </c>
      <c r="L7" s="68"/>
      <c r="M7" s="26"/>
    </row>
    <row r="8" spans="1:13" ht="17.25">
      <c r="A8" s="131" t="s">
        <v>41</v>
      </c>
      <c r="B8" s="205">
        <v>2</v>
      </c>
      <c r="C8" s="148">
        <v>2200380</v>
      </c>
      <c r="D8" s="146"/>
      <c r="E8" s="147"/>
      <c r="F8" s="147"/>
      <c r="G8" s="147"/>
      <c r="H8" s="147"/>
      <c r="I8" s="147"/>
      <c r="J8" s="24"/>
      <c r="K8" s="5" t="s">
        <v>186</v>
      </c>
      <c r="L8" s="20" t="s">
        <v>177</v>
      </c>
      <c r="M8" s="63">
        <f>'ADJUSTED TRAIL BAL'!D31</f>
        <v>43471033.909999996</v>
      </c>
    </row>
    <row r="9" spans="1:13" ht="17.25">
      <c r="A9" s="131" t="s">
        <v>89</v>
      </c>
      <c r="B9" s="205">
        <v>3</v>
      </c>
      <c r="C9" s="148">
        <v>0</v>
      </c>
      <c r="D9" s="146"/>
      <c r="E9" s="147"/>
      <c r="F9" s="147"/>
      <c r="G9" s="147"/>
      <c r="H9" s="147"/>
      <c r="I9" s="147"/>
      <c r="J9" s="24"/>
      <c r="K9" s="5" t="s">
        <v>65</v>
      </c>
      <c r="L9" s="20">
        <v>23</v>
      </c>
      <c r="M9" s="63">
        <f>D32</f>
        <v>10651900.369999999</v>
      </c>
    </row>
    <row r="10" spans="1:13" ht="17.25">
      <c r="A10" s="131" t="s">
        <v>8</v>
      </c>
      <c r="B10" s="205">
        <v>4</v>
      </c>
      <c r="C10" s="148">
        <v>530081505.27999997</v>
      </c>
      <c r="D10" s="146"/>
      <c r="E10" s="147"/>
      <c r="F10" s="147"/>
      <c r="G10" s="147"/>
      <c r="H10" s="147"/>
      <c r="I10" s="147"/>
      <c r="J10" s="24"/>
      <c r="K10" s="5" t="s">
        <v>192</v>
      </c>
      <c r="L10" s="20" t="s">
        <v>177</v>
      </c>
      <c r="M10" s="69">
        <f>SUM(M8:M9)</f>
        <v>54122934.279999994</v>
      </c>
    </row>
    <row r="11" spans="1:13" ht="17.25">
      <c r="A11" s="131" t="s">
        <v>40</v>
      </c>
      <c r="B11" s="205">
        <v>5</v>
      </c>
      <c r="C11" s="148"/>
      <c r="D11" s="146"/>
      <c r="E11" s="147"/>
      <c r="F11" s="147"/>
      <c r="G11" s="147"/>
      <c r="H11" s="147"/>
      <c r="I11" s="147"/>
      <c r="J11" s="24"/>
      <c r="K11" s="25"/>
      <c r="L11" s="25"/>
      <c r="M11" s="26"/>
    </row>
    <row r="12" spans="1:13" ht="17.25">
      <c r="A12" s="131" t="s">
        <v>37</v>
      </c>
      <c r="B12" s="205">
        <v>6</v>
      </c>
      <c r="C12" s="148"/>
      <c r="D12" s="146"/>
      <c r="E12" s="147"/>
      <c r="F12" s="147"/>
      <c r="G12" s="147"/>
      <c r="H12" s="147"/>
      <c r="I12" s="147"/>
      <c r="J12" s="24"/>
      <c r="K12" s="25"/>
      <c r="L12" s="25"/>
      <c r="M12" s="26"/>
    </row>
    <row r="13" spans="1:13" ht="17.25">
      <c r="A13" s="131" t="s">
        <v>36</v>
      </c>
      <c r="B13" s="205">
        <v>7</v>
      </c>
      <c r="C13" s="148">
        <v>0</v>
      </c>
      <c r="D13" s="146"/>
      <c r="E13" s="147"/>
      <c r="F13" s="147"/>
      <c r="G13" s="147"/>
      <c r="H13" s="147"/>
      <c r="I13" s="147"/>
      <c r="J13" s="24"/>
      <c r="K13" s="66"/>
      <c r="L13" s="66"/>
      <c r="M13" s="26"/>
    </row>
    <row r="14" spans="1:13" ht="17.25">
      <c r="A14" s="131" t="s">
        <v>35</v>
      </c>
      <c r="B14" s="205">
        <v>8</v>
      </c>
      <c r="C14" s="144">
        <v>1125446118.46</v>
      </c>
      <c r="D14" s="146"/>
      <c r="E14" s="147"/>
      <c r="F14" s="147"/>
      <c r="G14" s="147"/>
      <c r="H14" s="147"/>
      <c r="I14" s="147"/>
      <c r="J14" s="24"/>
      <c r="K14" s="25"/>
      <c r="L14" s="25"/>
      <c r="M14" s="26"/>
    </row>
    <row r="15" spans="1:13" ht="17.25">
      <c r="A15" s="131" t="s">
        <v>34</v>
      </c>
      <c r="B15" s="205">
        <v>9</v>
      </c>
      <c r="C15" s="148">
        <v>0</v>
      </c>
      <c r="D15" s="146"/>
      <c r="E15" s="147"/>
      <c r="F15" s="147"/>
      <c r="G15" s="147"/>
      <c r="H15" s="147"/>
      <c r="I15" s="147"/>
      <c r="J15" s="24"/>
      <c r="K15" s="25"/>
      <c r="L15" s="25"/>
      <c r="M15" s="26"/>
    </row>
    <row r="16" spans="1:13" ht="17.25">
      <c r="A16" s="131" t="s">
        <v>125</v>
      </c>
      <c r="B16" s="205">
        <v>10</v>
      </c>
      <c r="C16" s="148">
        <v>2002000</v>
      </c>
      <c r="D16" s="146"/>
      <c r="E16" s="147"/>
      <c r="F16" s="147"/>
      <c r="G16" s="147"/>
      <c r="H16" s="147"/>
      <c r="I16" s="147"/>
      <c r="J16" s="24"/>
      <c r="K16" s="25"/>
      <c r="L16" s="25"/>
      <c r="M16" s="26"/>
    </row>
    <row r="17" spans="1:13" ht="17.25">
      <c r="A17" s="131" t="s">
        <v>29</v>
      </c>
      <c r="B17" s="205">
        <v>11</v>
      </c>
      <c r="C17" s="131"/>
      <c r="D17" s="149">
        <v>302249700.81999999</v>
      </c>
      <c r="E17" s="164"/>
      <c r="F17" s="164"/>
      <c r="G17" s="164"/>
      <c r="H17" s="164"/>
      <c r="I17" s="164"/>
      <c r="J17" s="65"/>
      <c r="L17" s="57"/>
      <c r="M17" s="26"/>
    </row>
    <row r="18" spans="1:13" ht="17.25">
      <c r="A18" s="131" t="s">
        <v>28</v>
      </c>
      <c r="B18" s="205">
        <v>12</v>
      </c>
      <c r="C18" s="146"/>
      <c r="D18" s="146"/>
      <c r="E18" s="147"/>
      <c r="F18" s="147"/>
      <c r="G18" s="147"/>
      <c r="H18" s="147"/>
      <c r="I18" s="147"/>
      <c r="J18" s="24"/>
      <c r="K18" s="26"/>
      <c r="L18" s="26"/>
      <c r="M18" s="26"/>
    </row>
    <row r="19" spans="1:13" ht="17.25">
      <c r="A19" s="131" t="s">
        <v>27</v>
      </c>
      <c r="B19" s="205">
        <v>13</v>
      </c>
      <c r="C19" s="131"/>
      <c r="D19" s="146">
        <v>327292.03000000003</v>
      </c>
      <c r="E19" s="147"/>
      <c r="F19" s="147"/>
      <c r="G19" s="147"/>
      <c r="H19" s="147"/>
      <c r="I19" s="147"/>
      <c r="J19" s="24"/>
      <c r="K19" s="64">
        <v>1416381883.8699999</v>
      </c>
      <c r="L19" s="27"/>
      <c r="M19" s="26"/>
    </row>
    <row r="20" spans="1:13" ht="17.25">
      <c r="A20" s="131" t="s">
        <v>7</v>
      </c>
      <c r="B20" s="205">
        <v>14</v>
      </c>
      <c r="C20" s="131"/>
      <c r="D20" s="146">
        <v>618611471.20000005</v>
      </c>
      <c r="E20" s="147"/>
      <c r="F20" s="147"/>
      <c r="G20" s="147"/>
      <c r="H20" s="147"/>
      <c r="I20" s="147"/>
      <c r="J20" s="24"/>
      <c r="K20" s="64">
        <v>-808516338.45000005</v>
      </c>
      <c r="L20" s="27"/>
      <c r="M20" s="26"/>
    </row>
    <row r="21" spans="1:13" ht="17.25">
      <c r="A21" s="131" t="s">
        <v>24</v>
      </c>
      <c r="B21" s="205">
        <v>15</v>
      </c>
      <c r="C21" s="146"/>
      <c r="D21" s="146"/>
      <c r="E21" s="147"/>
      <c r="F21" s="147"/>
      <c r="G21" s="147"/>
      <c r="H21" s="147"/>
      <c r="I21" s="147"/>
      <c r="J21" s="24"/>
      <c r="K21" s="121">
        <f>SUM(K19:K20)</f>
        <v>607865545.41999984</v>
      </c>
      <c r="L21" s="26"/>
      <c r="M21" s="26"/>
    </row>
    <row r="22" spans="1:13" ht="17.25">
      <c r="A22" s="131" t="s">
        <v>23</v>
      </c>
      <c r="B22" s="205">
        <v>16</v>
      </c>
      <c r="C22" s="146"/>
      <c r="D22" s="146"/>
      <c r="E22" s="147"/>
      <c r="F22" s="147"/>
      <c r="G22" s="147"/>
      <c r="H22" s="147"/>
      <c r="I22" s="147"/>
      <c r="J22" s="24"/>
      <c r="K22">
        <v>-621586258.94000006</v>
      </c>
      <c r="L22" s="26"/>
      <c r="M22" s="26"/>
    </row>
    <row r="23" spans="1:13" ht="17.25">
      <c r="A23" s="131" t="s">
        <v>18</v>
      </c>
      <c r="B23" s="205">
        <v>17</v>
      </c>
      <c r="C23" s="131"/>
      <c r="D23" s="150">
        <v>923551527.00999999</v>
      </c>
      <c r="E23" s="311"/>
      <c r="F23" s="311"/>
      <c r="G23" s="311"/>
      <c r="H23" s="311"/>
      <c r="I23" s="311"/>
      <c r="J23" s="53"/>
      <c r="K23" s="57">
        <f>SUM(K21:K22)</f>
        <v>-13720713.520000219</v>
      </c>
      <c r="L23" s="27"/>
      <c r="M23" s="26"/>
    </row>
    <row r="24" spans="1:13" ht="17.25">
      <c r="A24" s="131" t="s">
        <v>90</v>
      </c>
      <c r="B24" s="205">
        <v>18</v>
      </c>
      <c r="C24" s="146"/>
      <c r="D24" s="151">
        <v>21402216.620000001</v>
      </c>
      <c r="E24" s="339"/>
      <c r="F24" s="339"/>
      <c r="G24" s="339"/>
      <c r="H24" s="339"/>
      <c r="I24" s="339"/>
      <c r="J24" s="338"/>
      <c r="K24" s="26"/>
      <c r="L24" s="26"/>
      <c r="M24" s="28"/>
    </row>
    <row r="25" spans="1:13" ht="17.25">
      <c r="A25" s="131" t="s">
        <v>19</v>
      </c>
      <c r="B25" s="205">
        <v>19</v>
      </c>
      <c r="C25" s="146"/>
      <c r="D25" s="145">
        <v>0</v>
      </c>
      <c r="E25" s="320"/>
      <c r="F25" s="320"/>
      <c r="G25" s="320"/>
      <c r="H25" s="320"/>
      <c r="I25" s="320"/>
      <c r="J25" s="24"/>
      <c r="K25" s="26"/>
      <c r="L25" s="26"/>
      <c r="M25" s="29"/>
    </row>
    <row r="26" spans="1:13" ht="17.25">
      <c r="A26" s="131" t="s">
        <v>17</v>
      </c>
      <c r="B26" s="205">
        <v>20</v>
      </c>
      <c r="C26" s="146"/>
      <c r="D26" s="145">
        <v>-231596663.13</v>
      </c>
      <c r="E26" s="320"/>
      <c r="F26" s="320"/>
      <c r="G26" s="320"/>
      <c r="H26" s="320"/>
      <c r="I26" s="320"/>
      <c r="J26" s="24"/>
      <c r="K26" s="5" t="s">
        <v>124</v>
      </c>
      <c r="L26" s="20">
        <v>21</v>
      </c>
      <c r="M26" s="63">
        <v>2018122210.49</v>
      </c>
    </row>
    <row r="27" spans="1:13" ht="17.25">
      <c r="A27" s="131" t="s">
        <v>124</v>
      </c>
      <c r="B27" s="205">
        <v>21</v>
      </c>
      <c r="C27" s="146"/>
      <c r="D27" s="146">
        <v>2742529732.73</v>
      </c>
      <c r="E27" s="147"/>
      <c r="F27" s="147"/>
      <c r="G27" s="147"/>
      <c r="H27" s="147"/>
      <c r="I27" s="147"/>
      <c r="J27" s="24"/>
      <c r="K27" s="5" t="s">
        <v>180</v>
      </c>
      <c r="L27" s="20" t="s">
        <v>175</v>
      </c>
      <c r="M27" s="69">
        <v>-7533987.8799999999</v>
      </c>
    </row>
    <row r="28" spans="1:13" ht="17.25">
      <c r="A28" s="131" t="s">
        <v>180</v>
      </c>
      <c r="B28" s="205" t="s">
        <v>175</v>
      </c>
      <c r="C28" s="146"/>
      <c r="D28" s="146">
        <v>0</v>
      </c>
      <c r="E28" s="147"/>
      <c r="F28" s="147"/>
      <c r="G28" s="147"/>
      <c r="H28" s="147"/>
      <c r="I28" s="147"/>
      <c r="J28" s="24"/>
      <c r="L28" s="26"/>
      <c r="M28" s="26">
        <f>SUM(M26:M27)</f>
        <v>2010588222.6099999</v>
      </c>
    </row>
    <row r="29" spans="1:13" ht="17.25">
      <c r="A29" s="131" t="s">
        <v>185</v>
      </c>
      <c r="B29" s="205" t="s">
        <v>176</v>
      </c>
      <c r="C29" s="146"/>
      <c r="D29" s="146">
        <v>0</v>
      </c>
      <c r="E29" s="147"/>
      <c r="F29" s="147"/>
      <c r="G29" s="147"/>
      <c r="H29" s="147"/>
      <c r="I29" s="147"/>
      <c r="J29" s="24"/>
      <c r="M29" s="26">
        <v>-1684934.27</v>
      </c>
    </row>
    <row r="30" spans="1:13" ht="17.25">
      <c r="A30" s="131" t="s">
        <v>66</v>
      </c>
      <c r="B30" s="205">
        <v>22</v>
      </c>
      <c r="C30" s="146"/>
      <c r="D30" s="146">
        <v>0</v>
      </c>
      <c r="E30" s="147"/>
      <c r="F30" s="147"/>
      <c r="G30" s="147"/>
      <c r="H30" s="147"/>
      <c r="I30" s="147"/>
      <c r="J30" s="24"/>
      <c r="K30" s="26"/>
      <c r="L30" s="26"/>
      <c r="M30" s="26">
        <f>SUM(M28:M29)</f>
        <v>2008903288.3399999</v>
      </c>
    </row>
    <row r="31" spans="1:13" ht="17.25">
      <c r="A31" s="131" t="s">
        <v>186</v>
      </c>
      <c r="B31" s="205" t="s">
        <v>177</v>
      </c>
      <c r="C31" s="146"/>
      <c r="D31" s="146">
        <v>22068817.289999999</v>
      </c>
      <c r="E31" s="147"/>
      <c r="F31" s="147"/>
      <c r="G31" s="147"/>
      <c r="H31" s="147"/>
      <c r="I31" s="147"/>
      <c r="J31" s="24"/>
      <c r="K31" s="26"/>
      <c r="L31" s="26"/>
    </row>
    <row r="32" spans="1:13" ht="17.25">
      <c r="A32" s="131" t="s">
        <v>65</v>
      </c>
      <c r="B32" s="205">
        <v>23</v>
      </c>
      <c r="C32" s="146"/>
      <c r="D32" s="146">
        <v>10651900.369999999</v>
      </c>
      <c r="E32" s="147"/>
      <c r="F32" s="147"/>
      <c r="G32" s="147"/>
      <c r="H32" s="147"/>
      <c r="I32" s="147"/>
      <c r="J32" s="24"/>
      <c r="K32" s="26"/>
      <c r="L32" s="26"/>
    </row>
    <row r="33" spans="1:13" ht="17.25">
      <c r="A33" s="131" t="s">
        <v>64</v>
      </c>
      <c r="B33" s="205">
        <v>24</v>
      </c>
      <c r="C33" s="146"/>
      <c r="D33" s="146">
        <v>0</v>
      </c>
      <c r="E33" s="147"/>
      <c r="F33" s="147"/>
      <c r="G33" s="147"/>
      <c r="H33" s="147"/>
      <c r="I33" s="147"/>
      <c r="J33" s="24"/>
      <c r="K33" s="26"/>
      <c r="L33" s="26"/>
      <c r="M33" s="26">
        <v>9218922.1500000004</v>
      </c>
    </row>
    <row r="34" spans="1:13" ht="17.25">
      <c r="A34" s="131" t="s">
        <v>91</v>
      </c>
      <c r="B34" s="205">
        <v>25</v>
      </c>
      <c r="C34" s="146"/>
      <c r="D34" s="146"/>
      <c r="E34" s="147"/>
      <c r="F34" s="147"/>
      <c r="G34" s="147"/>
      <c r="H34" s="147"/>
      <c r="I34" s="147"/>
      <c r="J34" s="24"/>
      <c r="K34" s="26"/>
      <c r="L34" s="26"/>
      <c r="M34" s="26">
        <v>-7533987.8799999999</v>
      </c>
    </row>
    <row r="35" spans="1:13" ht="17.25">
      <c r="A35" s="131" t="s">
        <v>92</v>
      </c>
      <c r="B35" s="205">
        <v>26</v>
      </c>
      <c r="C35" s="146">
        <v>0</v>
      </c>
      <c r="D35" s="146"/>
      <c r="E35" s="147"/>
      <c r="F35" s="147"/>
      <c r="G35" s="147"/>
      <c r="H35" s="147"/>
      <c r="I35" s="147"/>
      <c r="J35" s="24"/>
      <c r="K35" s="26"/>
      <c r="L35" s="26"/>
      <c r="M35" s="26">
        <f>SUM(M33:M34)</f>
        <v>1684934.2700000005</v>
      </c>
    </row>
    <row r="36" spans="1:13" ht="17.25">
      <c r="A36" s="131" t="s">
        <v>63</v>
      </c>
      <c r="B36" s="205">
        <v>27</v>
      </c>
      <c r="C36" s="146"/>
      <c r="D36" s="146"/>
      <c r="E36" s="147"/>
      <c r="F36" s="147"/>
      <c r="G36" s="147"/>
      <c r="H36" s="147"/>
      <c r="I36" s="147"/>
      <c r="J36" s="24"/>
      <c r="K36" s="26"/>
      <c r="L36" s="26"/>
      <c r="M36" s="26"/>
    </row>
    <row r="37" spans="1:13" ht="17.25">
      <c r="A37" s="175" t="s">
        <v>62</v>
      </c>
      <c r="B37" s="205">
        <v>28</v>
      </c>
      <c r="C37" s="146"/>
      <c r="D37" s="146"/>
      <c r="E37" s="147"/>
      <c r="F37" s="147"/>
      <c r="G37" s="147"/>
      <c r="H37" s="147"/>
      <c r="I37" s="147"/>
      <c r="J37" s="24"/>
      <c r="K37" s="38" t="s">
        <v>60</v>
      </c>
      <c r="L37" s="26"/>
      <c r="M37" s="63">
        <v>929887185.54999995</v>
      </c>
    </row>
    <row r="38" spans="1:13" ht="17.25">
      <c r="A38" s="175" t="s">
        <v>184</v>
      </c>
      <c r="B38" s="205" t="s">
        <v>183</v>
      </c>
      <c r="C38" s="146"/>
      <c r="D38" s="146"/>
      <c r="E38" s="147"/>
      <c r="F38" s="147"/>
      <c r="G38" s="147"/>
      <c r="H38" s="147"/>
      <c r="I38" s="147"/>
      <c r="J38" s="24"/>
      <c r="L38" s="26"/>
      <c r="M38" s="26">
        <v>-7033987.8799999999</v>
      </c>
    </row>
    <row r="39" spans="1:13" ht="17.25">
      <c r="A39" s="175" t="s">
        <v>60</v>
      </c>
      <c r="B39" s="205">
        <v>29</v>
      </c>
      <c r="C39" s="146">
        <v>963981708.60000002</v>
      </c>
      <c r="D39" s="146"/>
      <c r="E39" s="147"/>
      <c r="F39" s="147"/>
      <c r="G39" s="147"/>
      <c r="H39" s="147"/>
      <c r="I39" s="147"/>
      <c r="J39" s="24"/>
      <c r="L39" s="26"/>
      <c r="M39" s="30">
        <f>SUM(M37:M38)</f>
        <v>922853197.66999996</v>
      </c>
    </row>
    <row r="40" spans="1:13" ht="17.25">
      <c r="A40" s="131" t="s">
        <v>180</v>
      </c>
      <c r="B40" s="205" t="s">
        <v>178</v>
      </c>
      <c r="C40" s="147">
        <v>0</v>
      </c>
      <c r="D40" s="146"/>
      <c r="E40" s="147"/>
      <c r="F40" s="147"/>
      <c r="G40" s="147"/>
      <c r="H40" s="147"/>
      <c r="I40" s="147"/>
      <c r="J40" s="24"/>
      <c r="M40" s="26">
        <v>-1684934.27</v>
      </c>
    </row>
    <row r="41" spans="1:13" ht="17.25">
      <c r="A41" s="131" t="s">
        <v>185</v>
      </c>
      <c r="B41" s="205" t="s">
        <v>189</v>
      </c>
      <c r="C41" s="146">
        <v>11225439.24</v>
      </c>
      <c r="D41" s="146"/>
      <c r="E41" s="147"/>
      <c r="F41" s="147"/>
      <c r="G41" s="147"/>
      <c r="H41" s="147"/>
      <c r="I41" s="147"/>
      <c r="J41" s="24"/>
      <c r="M41" s="32">
        <f>SUM(M39:M40)</f>
        <v>921168263.39999998</v>
      </c>
    </row>
    <row r="42" spans="1:13" ht="17.25">
      <c r="A42" s="175" t="s">
        <v>59</v>
      </c>
      <c r="B42" s="205">
        <v>30</v>
      </c>
      <c r="C42" s="146">
        <v>10747000</v>
      </c>
      <c r="D42" s="146"/>
      <c r="E42" s="147"/>
      <c r="F42" s="147"/>
      <c r="G42" s="147"/>
      <c r="H42" s="147"/>
      <c r="I42" s="147"/>
      <c r="J42" s="24"/>
      <c r="L42" s="30"/>
    </row>
    <row r="43" spans="1:13" ht="17.25">
      <c r="A43" s="175" t="s">
        <v>58</v>
      </c>
      <c r="B43" s="205">
        <v>31</v>
      </c>
      <c r="C43" s="146">
        <v>1102307.52</v>
      </c>
      <c r="D43" s="146"/>
      <c r="E43" s="147"/>
      <c r="F43" s="147"/>
      <c r="G43" s="147"/>
      <c r="H43" s="147"/>
      <c r="I43" s="147"/>
      <c r="J43" s="24"/>
      <c r="L43" s="26"/>
      <c r="M43" s="26"/>
    </row>
    <row r="44" spans="1:13" ht="17.25">
      <c r="A44" s="175" t="s">
        <v>57</v>
      </c>
      <c r="B44" s="205">
        <v>32</v>
      </c>
      <c r="C44" s="146">
        <v>69628296.959999993</v>
      </c>
      <c r="D44" s="146"/>
      <c r="E44" s="147"/>
      <c r="F44" s="147"/>
      <c r="G44" s="147"/>
      <c r="H44" s="147"/>
      <c r="I44" s="147"/>
      <c r="J44" s="24"/>
      <c r="K44" s="26"/>
      <c r="L44" s="26"/>
      <c r="M44" s="26">
        <v>7533987.8799999999</v>
      </c>
    </row>
    <row r="45" spans="1:13" ht="17.25">
      <c r="A45" s="175" t="s">
        <v>182</v>
      </c>
      <c r="B45" s="205" t="s">
        <v>181</v>
      </c>
      <c r="C45" s="146">
        <v>5485819.5300000003</v>
      </c>
      <c r="D45" s="146"/>
      <c r="E45" s="147"/>
      <c r="F45" s="147"/>
      <c r="G45" s="147"/>
      <c r="H45" s="147"/>
      <c r="I45" s="147"/>
      <c r="J45" s="24"/>
      <c r="L45" s="26"/>
      <c r="M45" s="26">
        <v>-500000</v>
      </c>
    </row>
    <row r="46" spans="1:13" ht="17.25">
      <c r="A46" s="175" t="s">
        <v>6</v>
      </c>
      <c r="B46" s="205">
        <v>33</v>
      </c>
      <c r="C46" s="146">
        <v>0</v>
      </c>
      <c r="D46" s="146"/>
      <c r="E46" s="147"/>
      <c r="F46" s="147"/>
      <c r="G46" s="147"/>
      <c r="H46" s="147"/>
      <c r="I46" s="147"/>
      <c r="J46" s="24"/>
      <c r="L46" s="26"/>
      <c r="M46" s="26">
        <f>SUM(M44:M45)</f>
        <v>7033987.8799999999</v>
      </c>
    </row>
    <row r="47" spans="1:13" ht="17.25">
      <c r="A47" s="175" t="s">
        <v>56</v>
      </c>
      <c r="B47" s="205">
        <v>34</v>
      </c>
      <c r="C47" s="146">
        <v>0</v>
      </c>
      <c r="D47" s="146"/>
      <c r="E47" s="147"/>
      <c r="F47" s="147"/>
      <c r="G47" s="147"/>
      <c r="H47" s="147"/>
      <c r="I47" s="147"/>
      <c r="J47" s="24"/>
      <c r="L47" s="26"/>
      <c r="M47" s="26"/>
    </row>
    <row r="48" spans="1:13" ht="17.25">
      <c r="A48" s="175" t="s">
        <v>9</v>
      </c>
      <c r="B48" s="205">
        <v>35</v>
      </c>
      <c r="C48" s="146">
        <v>939000</v>
      </c>
      <c r="D48" s="146"/>
      <c r="E48" s="147"/>
      <c r="F48" s="147"/>
      <c r="G48" s="147"/>
      <c r="H48" s="147"/>
      <c r="I48" s="147"/>
      <c r="J48" s="24"/>
      <c r="K48" s="38" t="s">
        <v>57</v>
      </c>
      <c r="L48" s="67"/>
      <c r="M48" s="63">
        <v>24191778.620000001</v>
      </c>
    </row>
    <row r="49" spans="1:13" ht="17.25">
      <c r="A49" s="175" t="s">
        <v>93</v>
      </c>
      <c r="B49" s="205">
        <v>36</v>
      </c>
      <c r="C49" s="146"/>
      <c r="D49" s="146"/>
      <c r="E49" s="147"/>
      <c r="F49" s="147"/>
      <c r="G49" s="147"/>
      <c r="H49" s="147"/>
      <c r="I49" s="147"/>
      <c r="J49" s="24"/>
      <c r="L49" s="26"/>
      <c r="M49" s="26">
        <v>-500000</v>
      </c>
    </row>
    <row r="50" spans="1:13" ht="17.25">
      <c r="A50" s="175" t="s">
        <v>55</v>
      </c>
      <c r="B50" s="205">
        <v>37</v>
      </c>
      <c r="C50" s="146">
        <v>31543180</v>
      </c>
      <c r="D50" s="146"/>
      <c r="E50" s="147"/>
      <c r="F50" s="147"/>
      <c r="G50" s="147"/>
      <c r="H50" s="147"/>
      <c r="I50" s="147"/>
      <c r="J50" s="24"/>
      <c r="L50" s="26"/>
      <c r="M50" s="26">
        <f>SUM(M48:M49)</f>
        <v>23691778.620000001</v>
      </c>
    </row>
    <row r="51" spans="1:13" ht="17.25">
      <c r="A51" s="175" t="s">
        <v>94</v>
      </c>
      <c r="B51" s="205">
        <v>38</v>
      </c>
      <c r="C51" s="146">
        <v>1564565872.97</v>
      </c>
      <c r="D51" s="146"/>
      <c r="E51" s="147"/>
      <c r="F51" s="147"/>
      <c r="G51" s="147"/>
      <c r="H51" s="147"/>
      <c r="I51" s="147"/>
      <c r="J51" s="53"/>
      <c r="K51" s="26"/>
      <c r="L51" s="26"/>
      <c r="M51" s="26"/>
    </row>
    <row r="52" spans="1:13" ht="17.25">
      <c r="A52" s="131" t="s">
        <v>51</v>
      </c>
      <c r="B52" s="205">
        <v>39</v>
      </c>
      <c r="C52" s="146"/>
      <c r="D52" s="146"/>
      <c r="E52" s="147"/>
      <c r="F52" s="147"/>
      <c r="G52" s="147"/>
      <c r="H52" s="147"/>
      <c r="I52" s="147"/>
      <c r="J52" s="24"/>
      <c r="K52" s="26"/>
      <c r="L52" s="26"/>
      <c r="M52" s="26"/>
    </row>
    <row r="53" spans="1:13" ht="17.25">
      <c r="A53" s="175" t="s">
        <v>54</v>
      </c>
      <c r="B53" s="205">
        <v>40</v>
      </c>
      <c r="C53" s="146">
        <v>65880755.549999997</v>
      </c>
      <c r="D53" s="146"/>
      <c r="E53" s="147"/>
      <c r="F53" s="147"/>
      <c r="G53" s="147"/>
      <c r="H53" s="147"/>
      <c r="I53" s="147"/>
      <c r="J53" s="24"/>
      <c r="K53" s="26"/>
      <c r="L53" s="26"/>
      <c r="M53" s="26"/>
    </row>
    <row r="54" spans="1:13" ht="17.25">
      <c r="A54" s="131" t="s">
        <v>49</v>
      </c>
      <c r="B54" s="205">
        <v>41</v>
      </c>
      <c r="C54" s="146"/>
      <c r="D54" s="146">
        <v>0</v>
      </c>
      <c r="E54" s="147"/>
      <c r="F54" s="147"/>
      <c r="G54" s="147"/>
      <c r="H54" s="147"/>
      <c r="I54" s="147"/>
      <c r="J54" s="24"/>
      <c r="K54" s="26"/>
      <c r="L54" s="26"/>
      <c r="M54" s="26"/>
    </row>
    <row r="55" spans="1:13" ht="17.25">
      <c r="A55" s="131" t="s">
        <v>126</v>
      </c>
      <c r="B55" s="205">
        <v>42</v>
      </c>
      <c r="C55" s="146">
        <v>0</v>
      </c>
      <c r="D55" s="146">
        <v>0</v>
      </c>
      <c r="E55" s="147"/>
      <c r="F55" s="147"/>
      <c r="G55" s="147"/>
      <c r="H55" s="147"/>
      <c r="I55" s="147"/>
      <c r="J55" s="24"/>
      <c r="K55" s="26"/>
      <c r="L55" s="26"/>
      <c r="M55" s="26"/>
    </row>
    <row r="56" spans="1:13" ht="17.25">
      <c r="A56" s="131" t="s">
        <v>48</v>
      </c>
      <c r="B56" s="205">
        <v>43</v>
      </c>
      <c r="C56" s="146">
        <v>0</v>
      </c>
      <c r="D56" s="146">
        <v>0</v>
      </c>
      <c r="E56" s="147"/>
      <c r="F56" s="147"/>
      <c r="G56" s="147"/>
      <c r="H56" s="147"/>
      <c r="I56" s="147"/>
      <c r="J56" s="24"/>
      <c r="K56" s="26"/>
      <c r="L56" s="26"/>
      <c r="M56" s="26"/>
    </row>
    <row r="57" spans="1:13" ht="17.25">
      <c r="A57" s="131" t="s">
        <v>98</v>
      </c>
      <c r="B57" s="235">
        <v>44</v>
      </c>
      <c r="C57" s="146"/>
      <c r="D57" s="146"/>
      <c r="E57" s="147"/>
      <c r="F57" s="147"/>
      <c r="G57" s="147"/>
      <c r="H57" s="147"/>
      <c r="I57" s="147"/>
      <c r="J57" s="31"/>
      <c r="K57" s="26"/>
      <c r="L57" s="26"/>
      <c r="M57" s="26"/>
    </row>
    <row r="58" spans="1:13" ht="17.25">
      <c r="A58" s="131" t="s">
        <v>99</v>
      </c>
      <c r="B58" s="235">
        <v>45</v>
      </c>
      <c r="C58" s="146"/>
      <c r="D58" s="146"/>
      <c r="E58" s="147"/>
      <c r="F58" s="147"/>
      <c r="G58" s="147"/>
      <c r="H58" s="147"/>
      <c r="I58" s="147"/>
      <c r="L58" s="51"/>
      <c r="M58" s="26"/>
    </row>
    <row r="59" spans="1:13" ht="17.25">
      <c r="A59" s="277" t="s">
        <v>127</v>
      </c>
      <c r="B59" s="205">
        <v>46</v>
      </c>
      <c r="C59" s="146">
        <v>0</v>
      </c>
      <c r="D59" s="146"/>
      <c r="E59" s="147"/>
      <c r="F59" s="147"/>
      <c r="G59" s="147"/>
      <c r="H59" s="147"/>
      <c r="I59" s="147"/>
      <c r="L59" s="51"/>
      <c r="M59" s="26"/>
    </row>
    <row r="60" spans="1:13" ht="15.75">
      <c r="A60" s="183" t="s">
        <v>4</v>
      </c>
      <c r="B60" s="173"/>
      <c r="C60" s="288">
        <f>SUM(C7:C59)</f>
        <v>4409795994.9400005</v>
      </c>
      <c r="D60" s="288">
        <f>SUM(D7:D59)</f>
        <v>4409795994.9399996</v>
      </c>
      <c r="E60" s="337"/>
      <c r="F60" s="337"/>
      <c r="G60" s="337"/>
      <c r="H60" s="337"/>
      <c r="I60" s="337"/>
      <c r="L60" s="51"/>
      <c r="M60" s="2"/>
    </row>
    <row r="62" spans="1:13" ht="17.25">
      <c r="B62" s="349">
        <v>178</v>
      </c>
      <c r="C62" s="35"/>
    </row>
    <row r="65" spans="10:11" ht="15.75">
      <c r="J65" s="50" t="s">
        <v>2</v>
      </c>
      <c r="K65" s="51">
        <f>D60</f>
        <v>4409795994.9399996</v>
      </c>
    </row>
    <row r="66" spans="10:11" ht="15.75">
      <c r="J66" s="50" t="s">
        <v>1</v>
      </c>
      <c r="K66" s="51">
        <f>C60</f>
        <v>4409795994.9400005</v>
      </c>
    </row>
    <row r="67" spans="10:11" ht="15.75">
      <c r="J67" s="52"/>
      <c r="K67" s="51">
        <f>(K65-K66)</f>
        <v>-9.5367431640625E-7</v>
      </c>
    </row>
  </sheetData>
  <mergeCells count="2">
    <mergeCell ref="A4:D4"/>
    <mergeCell ref="A5:D5"/>
  </mergeCells>
  <pageMargins left="1.14173228346457" right="0.70866141732283505" top="0.37" bottom="0.55000000000000004" header="0.31496062992126" footer="0.31496062992126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4:N70"/>
  <sheetViews>
    <sheetView topLeftCell="A43" workbookViewId="0">
      <selection activeCell="C63" sqref="C63"/>
    </sheetView>
  </sheetViews>
  <sheetFormatPr defaultRowHeight="15"/>
  <cols>
    <col min="1" max="1" width="46.85546875" customWidth="1"/>
    <col min="2" max="2" width="8.42578125" customWidth="1"/>
    <col min="3" max="3" width="25.7109375" customWidth="1"/>
    <col min="4" max="10" width="22.85546875" customWidth="1"/>
    <col min="11" max="11" width="19.42578125" customWidth="1"/>
    <col min="12" max="12" width="20.140625" customWidth="1"/>
    <col min="13" max="13" width="22" customWidth="1"/>
    <col min="14" max="14" width="21.28515625" customWidth="1"/>
  </cols>
  <sheetData>
    <row r="4" spans="1:14" ht="18.75" customHeight="1">
      <c r="A4" s="377" t="str">
        <f>Comparism!A5</f>
        <v>AKOKO SOUTH WEST,  LOCAL GOVERNMENT, OKA-AKOKO.</v>
      </c>
      <c r="B4" s="377"/>
      <c r="C4" s="377"/>
      <c r="D4" s="377"/>
      <c r="E4" s="297"/>
      <c r="F4" s="297"/>
      <c r="G4" s="297"/>
      <c r="H4" s="297"/>
      <c r="I4" s="297"/>
      <c r="J4" s="297"/>
    </row>
    <row r="5" spans="1:14" ht="18" customHeight="1">
      <c r="A5" s="379" t="s">
        <v>231</v>
      </c>
      <c r="B5" s="379"/>
      <c r="C5" s="379"/>
      <c r="D5" s="379"/>
      <c r="E5" s="298"/>
      <c r="F5" s="298"/>
      <c r="G5" s="298"/>
      <c r="H5" s="298"/>
      <c r="I5" s="298"/>
      <c r="J5" s="298"/>
    </row>
    <row r="6" spans="1:14" ht="24.95" customHeight="1">
      <c r="A6" s="270" t="s">
        <v>0</v>
      </c>
      <c r="B6" s="270" t="s">
        <v>11</v>
      </c>
      <c r="C6" s="270" t="s">
        <v>1</v>
      </c>
      <c r="D6" s="295" t="s">
        <v>2</v>
      </c>
      <c r="E6" s="296"/>
      <c r="F6" s="296"/>
      <c r="G6" s="296"/>
      <c r="H6" s="296"/>
      <c r="I6" s="296"/>
      <c r="J6" s="296"/>
    </row>
    <row r="7" spans="1:14" ht="17.25">
      <c r="A7" s="131" t="s">
        <v>42</v>
      </c>
      <c r="B7" s="205">
        <v>1</v>
      </c>
      <c r="C7" s="148">
        <v>24966610.829999998</v>
      </c>
      <c r="D7" s="146"/>
      <c r="E7" s="147"/>
      <c r="F7" s="147"/>
      <c r="G7" s="147"/>
      <c r="H7" s="147"/>
      <c r="I7" s="147"/>
      <c r="J7" s="147"/>
      <c r="K7" s="68"/>
      <c r="L7" s="161">
        <v>24966610.829999998</v>
      </c>
      <c r="M7" s="149"/>
      <c r="N7" s="26"/>
    </row>
    <row r="8" spans="1:14" ht="17.25">
      <c r="A8" s="131" t="s">
        <v>41</v>
      </c>
      <c r="B8" s="205">
        <v>2</v>
      </c>
      <c r="C8" s="148">
        <v>2200380</v>
      </c>
      <c r="D8" s="146"/>
      <c r="E8" s="147"/>
      <c r="F8" s="147"/>
      <c r="G8" s="147"/>
      <c r="H8" s="147"/>
      <c r="I8" s="147"/>
      <c r="J8" s="147"/>
      <c r="K8" s="27"/>
      <c r="L8" s="161">
        <v>2200380</v>
      </c>
      <c r="M8" s="149"/>
      <c r="N8" s="67"/>
    </row>
    <row r="9" spans="1:14" ht="17.25">
      <c r="A9" s="131" t="s">
        <v>89</v>
      </c>
      <c r="B9" s="205">
        <v>3</v>
      </c>
      <c r="C9" s="148">
        <v>0</v>
      </c>
      <c r="D9" s="146"/>
      <c r="E9" s="147"/>
      <c r="F9" s="147"/>
      <c r="G9" s="147"/>
      <c r="H9" s="147"/>
      <c r="I9" s="147"/>
      <c r="J9" s="147"/>
      <c r="K9" s="27"/>
      <c r="L9" s="161">
        <v>0</v>
      </c>
      <c r="M9" s="149"/>
      <c r="N9" s="67"/>
    </row>
    <row r="10" spans="1:14" ht="17.25">
      <c r="A10" s="131" t="s">
        <v>8</v>
      </c>
      <c r="B10" s="205">
        <v>4</v>
      </c>
      <c r="C10" s="148">
        <f>K10</f>
        <v>148363215.33999997</v>
      </c>
      <c r="D10" s="146"/>
      <c r="E10" s="147"/>
      <c r="F10" s="147"/>
      <c r="G10" s="147"/>
      <c r="H10" s="147"/>
      <c r="I10" s="147"/>
      <c r="J10" s="147"/>
      <c r="K10" s="57">
        <f>'CHANGE IN NET ASST EQUITY'!C18</f>
        <v>148363215.33999997</v>
      </c>
      <c r="L10" s="161">
        <v>148363215.34</v>
      </c>
      <c r="M10" s="149"/>
      <c r="N10" s="26"/>
    </row>
    <row r="11" spans="1:14" ht="17.25">
      <c r="A11" s="131" t="s">
        <v>40</v>
      </c>
      <c r="B11" s="205">
        <v>5</v>
      </c>
      <c r="C11" s="148"/>
      <c r="D11" s="146"/>
      <c r="E11" s="147"/>
      <c r="F11" s="147"/>
      <c r="G11" s="147"/>
      <c r="H11" s="147"/>
      <c r="I11" s="147"/>
      <c r="J11" s="147"/>
      <c r="K11" s="25"/>
      <c r="L11" s="161"/>
      <c r="M11" s="149"/>
      <c r="N11" s="26"/>
    </row>
    <row r="12" spans="1:14" ht="17.25">
      <c r="A12" s="131" t="s">
        <v>37</v>
      </c>
      <c r="B12" s="205">
        <v>6</v>
      </c>
      <c r="C12" s="148"/>
      <c r="D12" s="146"/>
      <c r="E12" s="147"/>
      <c r="F12" s="147"/>
      <c r="G12" s="147"/>
      <c r="H12" s="147"/>
      <c r="I12" s="147"/>
      <c r="J12" s="147"/>
      <c r="K12" s="25"/>
      <c r="L12" s="161"/>
      <c r="M12" s="149"/>
      <c r="N12" s="26"/>
    </row>
    <row r="13" spans="1:14" ht="17.25">
      <c r="A13" s="131" t="s">
        <v>36</v>
      </c>
      <c r="B13" s="205">
        <v>7</v>
      </c>
      <c r="C13" s="148">
        <v>0</v>
      </c>
      <c r="D13" s="146"/>
      <c r="E13" s="147"/>
      <c r="F13" s="147"/>
      <c r="G13" s="147"/>
      <c r="H13" s="147"/>
      <c r="I13" s="147"/>
      <c r="J13" s="147"/>
      <c r="K13" s="66"/>
      <c r="L13" s="161">
        <v>0</v>
      </c>
      <c r="M13" s="149"/>
      <c r="N13" s="26"/>
    </row>
    <row r="14" spans="1:14" ht="17.25">
      <c r="A14" s="131" t="s">
        <v>35</v>
      </c>
      <c r="B14" s="205">
        <v>8</v>
      </c>
      <c r="C14" s="144">
        <v>1125446118.46</v>
      </c>
      <c r="D14" s="146"/>
      <c r="E14" s="147"/>
      <c r="F14" s="147"/>
      <c r="G14" s="147"/>
      <c r="H14" s="147"/>
      <c r="I14" s="147"/>
      <c r="J14" s="147"/>
      <c r="K14" s="25"/>
      <c r="L14" s="144">
        <v>1125446118.46</v>
      </c>
      <c r="M14" s="149"/>
      <c r="N14" s="26"/>
    </row>
    <row r="15" spans="1:14" ht="17.25">
      <c r="A15" s="131" t="s">
        <v>34</v>
      </c>
      <c r="B15" s="205">
        <v>9</v>
      </c>
      <c r="C15" s="148">
        <v>0</v>
      </c>
      <c r="D15" s="146"/>
      <c r="E15" s="147"/>
      <c r="F15" s="147"/>
      <c r="G15" s="147"/>
      <c r="H15" s="147"/>
      <c r="I15" s="147"/>
      <c r="J15" s="147"/>
      <c r="K15" s="25"/>
      <c r="L15" s="161">
        <v>0</v>
      </c>
      <c r="M15" s="149"/>
      <c r="N15" s="26"/>
    </row>
    <row r="16" spans="1:14" ht="17.25">
      <c r="A16" s="131" t="s">
        <v>125</v>
      </c>
      <c r="B16" s="205">
        <v>10</v>
      </c>
      <c r="C16" s="148">
        <v>2002000</v>
      </c>
      <c r="D16" s="146"/>
      <c r="E16" s="147"/>
      <c r="F16" s="147"/>
      <c r="G16" s="147"/>
      <c r="H16" s="147"/>
      <c r="I16" s="147"/>
      <c r="J16" s="147"/>
      <c r="K16" s="25"/>
      <c r="L16" s="161">
        <v>2002000</v>
      </c>
      <c r="M16" s="149"/>
      <c r="N16" s="26"/>
    </row>
    <row r="17" spans="1:14" ht="17.25">
      <c r="A17" s="131" t="s">
        <v>29</v>
      </c>
      <c r="B17" s="205">
        <v>11</v>
      </c>
      <c r="C17" s="131"/>
      <c r="D17" s="149">
        <v>302249700.81999999</v>
      </c>
      <c r="E17" s="164"/>
      <c r="F17" s="164"/>
      <c r="G17" s="164"/>
      <c r="H17" s="164"/>
      <c r="I17" s="164"/>
      <c r="J17" s="164"/>
      <c r="K17" s="57"/>
      <c r="L17" s="149"/>
      <c r="M17" s="149">
        <v>302249700.81999999</v>
      </c>
      <c r="N17" s="26"/>
    </row>
    <row r="18" spans="1:14" ht="17.25">
      <c r="A18" s="131" t="s">
        <v>28</v>
      </c>
      <c r="B18" s="205">
        <v>12</v>
      </c>
      <c r="C18" s="146"/>
      <c r="D18" s="146"/>
      <c r="E18" s="147"/>
      <c r="F18" s="147"/>
      <c r="G18" s="147"/>
      <c r="H18" s="147"/>
      <c r="I18" s="147"/>
      <c r="J18" s="147"/>
      <c r="K18" s="26"/>
      <c r="L18" s="149"/>
      <c r="M18" s="149"/>
      <c r="N18" s="26"/>
    </row>
    <row r="19" spans="1:14" ht="17.25">
      <c r="A19" s="131" t="s">
        <v>27</v>
      </c>
      <c r="B19" s="205">
        <v>13</v>
      </c>
      <c r="C19" s="131"/>
      <c r="D19" s="146">
        <v>327292.03000000003</v>
      </c>
      <c r="E19" s="147"/>
      <c r="F19" s="147"/>
      <c r="G19" s="147"/>
      <c r="H19" s="147"/>
      <c r="I19" s="147"/>
      <c r="J19" s="147"/>
      <c r="K19" s="27"/>
      <c r="L19" s="149"/>
      <c r="M19" s="149">
        <v>327292.03000000003</v>
      </c>
      <c r="N19" s="26"/>
    </row>
    <row r="20" spans="1:14" ht="17.25">
      <c r="A20" s="131" t="s">
        <v>7</v>
      </c>
      <c r="B20" s="205">
        <v>14</v>
      </c>
      <c r="C20" s="131"/>
      <c r="D20" s="146">
        <f>K20</f>
        <v>146363215.34000015</v>
      </c>
      <c r="E20" s="147"/>
      <c r="F20" s="147"/>
      <c r="G20" s="147"/>
      <c r="H20" s="147"/>
      <c r="I20" s="147"/>
      <c r="J20" s="147"/>
      <c r="K20" s="57">
        <f>'CHANGE IN NET ASST EQUITY'!D18</f>
        <v>146363215.34000015</v>
      </c>
      <c r="L20" s="149"/>
      <c r="M20" s="149">
        <v>146363215.34</v>
      </c>
      <c r="N20" s="26"/>
    </row>
    <row r="21" spans="1:14" ht="17.25">
      <c r="A21" s="131" t="s">
        <v>24</v>
      </c>
      <c r="B21" s="205">
        <v>15</v>
      </c>
      <c r="C21" s="146"/>
      <c r="D21" s="146"/>
      <c r="E21" s="147"/>
      <c r="F21" s="147"/>
      <c r="G21" s="147"/>
      <c r="H21" s="147"/>
      <c r="I21" s="147"/>
      <c r="J21" s="147"/>
      <c r="K21" s="26"/>
      <c r="L21" s="149"/>
      <c r="M21" s="149"/>
      <c r="N21" s="26"/>
    </row>
    <row r="22" spans="1:14" ht="17.25">
      <c r="A22" s="131" t="s">
        <v>23</v>
      </c>
      <c r="B22" s="205">
        <v>16</v>
      </c>
      <c r="C22" s="146"/>
      <c r="D22" s="146"/>
      <c r="E22" s="147"/>
      <c r="F22" s="147"/>
      <c r="G22" s="147"/>
      <c r="H22" s="147"/>
      <c r="I22" s="147"/>
      <c r="J22" s="147"/>
      <c r="K22" s="26"/>
      <c r="L22" s="149"/>
      <c r="M22" s="149"/>
      <c r="N22" s="26"/>
    </row>
    <row r="23" spans="1:14" ht="17.25">
      <c r="A23" s="131" t="s">
        <v>18</v>
      </c>
      <c r="B23" s="205">
        <v>17</v>
      </c>
      <c r="C23" s="131"/>
      <c r="D23" s="150">
        <f>K23</f>
        <v>1014081492.9299999</v>
      </c>
      <c r="E23" s="311"/>
      <c r="F23" s="311"/>
      <c r="G23" s="311"/>
      <c r="H23" s="311"/>
      <c r="I23" s="311"/>
      <c r="J23" s="311"/>
      <c r="K23" s="57">
        <f>'CHANGE IN NET ASST EQUITY'!E18</f>
        <v>1014081492.9299999</v>
      </c>
      <c r="L23" s="149"/>
      <c r="M23" s="162">
        <v>1014081492.9299999</v>
      </c>
      <c r="N23" s="26"/>
    </row>
    <row r="24" spans="1:14" ht="17.25">
      <c r="A24" s="131" t="s">
        <v>90</v>
      </c>
      <c r="B24" s="205">
        <v>18</v>
      </c>
      <c r="C24" s="146"/>
      <c r="D24" s="151">
        <f>K41</f>
        <v>195716316.66999999</v>
      </c>
      <c r="E24" s="339"/>
      <c r="F24" s="339"/>
      <c r="G24" s="339"/>
      <c r="H24" s="339"/>
      <c r="I24" s="339"/>
      <c r="J24" s="339"/>
      <c r="K24" s="26"/>
      <c r="L24" s="149"/>
      <c r="M24" s="163">
        <v>195716316.66999999</v>
      </c>
      <c r="N24" s="28"/>
    </row>
    <row r="25" spans="1:14" ht="17.25">
      <c r="A25" s="131" t="s">
        <v>19</v>
      </c>
      <c r="B25" s="205">
        <v>19</v>
      </c>
      <c r="C25" s="146"/>
      <c r="D25" s="145">
        <v>0</v>
      </c>
      <c r="E25" s="320"/>
      <c r="F25" s="320"/>
      <c r="G25" s="320"/>
      <c r="H25" s="320"/>
      <c r="I25" s="341"/>
      <c r="J25" s="145"/>
      <c r="K25" s="5" t="s">
        <v>124</v>
      </c>
      <c r="L25" s="149"/>
      <c r="M25" s="149">
        <v>0</v>
      </c>
      <c r="N25" s="29"/>
    </row>
    <row r="26" spans="1:14" ht="17.25">
      <c r="A26" s="131" t="s">
        <v>17</v>
      </c>
      <c r="B26" s="205">
        <v>20</v>
      </c>
      <c r="C26" s="146"/>
      <c r="D26" s="145">
        <v>-231596663.13</v>
      </c>
      <c r="E26" s="320"/>
      <c r="F26" s="320"/>
      <c r="G26" s="320"/>
      <c r="H26" s="320"/>
      <c r="I26" s="341"/>
      <c r="J26" s="145"/>
      <c r="K26" s="146">
        <v>2742529732.73</v>
      </c>
      <c r="L26" s="149"/>
      <c r="M26" s="149">
        <v>-231596663.13</v>
      </c>
      <c r="N26" s="26"/>
    </row>
    <row r="27" spans="1:14" ht="17.25">
      <c r="A27" s="131" t="s">
        <v>124</v>
      </c>
      <c r="B27" s="205">
        <v>21</v>
      </c>
      <c r="C27" s="146"/>
      <c r="D27" s="146">
        <v>2546813416.0599999</v>
      </c>
      <c r="E27" s="147"/>
      <c r="F27" s="147"/>
      <c r="G27" s="147"/>
      <c r="H27" s="147"/>
      <c r="I27" s="147"/>
      <c r="J27" s="147"/>
      <c r="K27" s="26">
        <v>-2546813416.0599999</v>
      </c>
      <c r="L27" s="149"/>
      <c r="M27" s="149">
        <v>2546813416.0599999</v>
      </c>
      <c r="N27" s="26"/>
    </row>
    <row r="28" spans="1:14" ht="17.25">
      <c r="A28" s="131" t="s">
        <v>180</v>
      </c>
      <c r="B28" s="205" t="s">
        <v>175</v>
      </c>
      <c r="C28" s="146"/>
      <c r="D28" s="146">
        <v>0</v>
      </c>
      <c r="E28" s="147"/>
      <c r="F28" s="147"/>
      <c r="G28" s="147"/>
      <c r="H28" s="147"/>
      <c r="I28" s="147"/>
      <c r="J28" s="147"/>
      <c r="K28" s="26">
        <f>SUM(K26:K27)</f>
        <v>195716316.67000008</v>
      </c>
      <c r="L28" s="149"/>
      <c r="M28" s="149">
        <v>0</v>
      </c>
      <c r="N28" s="26"/>
    </row>
    <row r="29" spans="1:14" ht="17.25">
      <c r="A29" s="131" t="s">
        <v>185</v>
      </c>
      <c r="B29" s="205" t="s">
        <v>176</v>
      </c>
      <c r="C29" s="146"/>
      <c r="D29" s="146">
        <v>0</v>
      </c>
      <c r="E29" s="147"/>
      <c r="F29" s="147"/>
      <c r="G29" s="147"/>
      <c r="H29" s="147"/>
      <c r="I29" s="147"/>
      <c r="J29" s="147"/>
      <c r="L29" s="149"/>
      <c r="M29" s="149">
        <v>0</v>
      </c>
    </row>
    <row r="30" spans="1:14" ht="17.25">
      <c r="A30" s="131" t="s">
        <v>66</v>
      </c>
      <c r="B30" s="205">
        <v>22</v>
      </c>
      <c r="C30" s="146"/>
      <c r="D30" s="146">
        <v>0</v>
      </c>
      <c r="E30" s="147"/>
      <c r="F30" s="147"/>
      <c r="G30" s="147"/>
      <c r="H30" s="147"/>
      <c r="I30" s="340"/>
      <c r="J30" s="146"/>
      <c r="K30" s="5" t="s">
        <v>90</v>
      </c>
      <c r="L30" s="149"/>
      <c r="M30" s="149">
        <v>0</v>
      </c>
    </row>
    <row r="31" spans="1:14" ht="17.25">
      <c r="A31" s="131" t="s">
        <v>186</v>
      </c>
      <c r="B31" s="205" t="s">
        <v>177</v>
      </c>
      <c r="C31" s="146"/>
      <c r="D31" s="146">
        <v>43471033.909999996</v>
      </c>
      <c r="E31" s="147"/>
      <c r="F31" s="147"/>
      <c r="G31" s="147"/>
      <c r="H31" s="147"/>
      <c r="I31" s="340"/>
      <c r="J31" s="146"/>
      <c r="K31" s="151">
        <v>21402216.620000001</v>
      </c>
      <c r="L31" s="149"/>
      <c r="M31" s="149">
        <v>43471033.909999996</v>
      </c>
    </row>
    <row r="32" spans="1:14" ht="17.25">
      <c r="A32" s="131" t="s">
        <v>65</v>
      </c>
      <c r="B32" s="205">
        <v>23</v>
      </c>
      <c r="C32" s="146"/>
      <c r="D32" s="146">
        <v>10651900.369999999</v>
      </c>
      <c r="E32" s="147"/>
      <c r="F32" s="147"/>
      <c r="G32" s="147"/>
      <c r="H32" s="147"/>
      <c r="I32" s="147"/>
      <c r="J32" s="147"/>
      <c r="K32" s="26">
        <v>195716316.66999999</v>
      </c>
      <c r="L32" s="149"/>
      <c r="M32" s="149">
        <v>10651900.369999999</v>
      </c>
      <c r="N32" s="26"/>
    </row>
    <row r="33" spans="1:14" ht="17.25">
      <c r="A33" s="131" t="s">
        <v>64</v>
      </c>
      <c r="B33" s="205">
        <v>24</v>
      </c>
      <c r="C33" s="146"/>
      <c r="D33" s="146">
        <v>0</v>
      </c>
      <c r="E33" s="147"/>
      <c r="F33" s="147"/>
      <c r="G33" s="147"/>
      <c r="H33" s="147"/>
      <c r="I33" s="147"/>
      <c r="J33" s="147"/>
      <c r="K33" s="26">
        <f>SUM(K31:K32)</f>
        <v>217118533.28999999</v>
      </c>
      <c r="L33" s="149"/>
      <c r="M33" s="149">
        <v>0</v>
      </c>
      <c r="N33" s="26"/>
    </row>
    <row r="34" spans="1:14" ht="17.25">
      <c r="A34" s="131" t="s">
        <v>91</v>
      </c>
      <c r="B34" s="205">
        <v>25</v>
      </c>
      <c r="C34" s="146"/>
      <c r="D34" s="146"/>
      <c r="E34" s="147"/>
      <c r="F34" s="147"/>
      <c r="G34" s="147"/>
      <c r="H34" s="147"/>
      <c r="I34" s="147"/>
      <c r="J34" s="147"/>
      <c r="K34" s="26"/>
      <c r="L34" s="149"/>
      <c r="M34" s="149"/>
      <c r="N34" s="26"/>
    </row>
    <row r="35" spans="1:14" ht="17.25">
      <c r="A35" s="131" t="s">
        <v>92</v>
      </c>
      <c r="B35" s="205">
        <v>26</v>
      </c>
      <c r="C35" s="146">
        <v>0</v>
      </c>
      <c r="D35" s="146"/>
      <c r="E35" s="147"/>
      <c r="F35" s="147"/>
      <c r="G35" s="147"/>
      <c r="H35" s="147"/>
      <c r="I35" s="340"/>
      <c r="J35" s="146"/>
      <c r="K35" s="146">
        <v>22068817.289999999</v>
      </c>
      <c r="L35" s="149">
        <v>0</v>
      </c>
      <c r="M35" s="149"/>
      <c r="N35" s="26"/>
    </row>
    <row r="36" spans="1:14" ht="17.25">
      <c r="A36" s="131" t="s">
        <v>63</v>
      </c>
      <c r="B36" s="205">
        <v>27</v>
      </c>
      <c r="C36" s="146"/>
      <c r="D36" s="146"/>
      <c r="E36" s="147"/>
      <c r="F36" s="147"/>
      <c r="G36" s="147"/>
      <c r="H36" s="147"/>
      <c r="I36" s="147"/>
      <c r="J36" s="147"/>
      <c r="K36" s="55">
        <v>21402216.620000001</v>
      </c>
      <c r="L36" s="149"/>
      <c r="M36" s="149"/>
      <c r="N36" s="26"/>
    </row>
    <row r="37" spans="1:14" ht="17.25">
      <c r="A37" s="175" t="s">
        <v>62</v>
      </c>
      <c r="B37" s="205">
        <v>28</v>
      </c>
      <c r="C37" s="146"/>
      <c r="D37" s="146"/>
      <c r="E37" s="147"/>
      <c r="F37" s="147"/>
      <c r="G37" s="147"/>
      <c r="H37" s="147"/>
      <c r="I37" s="147"/>
      <c r="J37" s="147"/>
      <c r="K37" s="26">
        <f>SUM(K35:K36)</f>
        <v>43471033.909999996</v>
      </c>
      <c r="L37" s="149"/>
      <c r="M37" s="149"/>
      <c r="N37" s="26"/>
    </row>
    <row r="38" spans="1:14" ht="17.25">
      <c r="A38" s="175" t="s">
        <v>184</v>
      </c>
      <c r="B38" s="205" t="s">
        <v>183</v>
      </c>
      <c r="C38" s="146"/>
      <c r="D38" s="146"/>
      <c r="E38" s="147"/>
      <c r="F38" s="147"/>
      <c r="G38" s="147"/>
      <c r="H38" s="147"/>
      <c r="I38" s="147"/>
      <c r="J38" s="147"/>
      <c r="K38" s="26"/>
      <c r="L38" s="149"/>
      <c r="M38" s="149"/>
      <c r="N38" s="26"/>
    </row>
    <row r="39" spans="1:14" ht="17.25">
      <c r="A39" s="175" t="s">
        <v>60</v>
      </c>
      <c r="B39" s="205">
        <v>29</v>
      </c>
      <c r="C39" s="146">
        <v>963981708.60000002</v>
      </c>
      <c r="D39" s="146"/>
      <c r="E39" s="147"/>
      <c r="F39" s="147"/>
      <c r="G39" s="147"/>
      <c r="H39" s="147"/>
      <c r="I39" s="340"/>
      <c r="J39" s="146"/>
      <c r="K39" s="151">
        <v>217118533.28999999</v>
      </c>
      <c r="L39" s="149">
        <v>963981708.60000002</v>
      </c>
      <c r="M39" s="149"/>
      <c r="N39" s="26"/>
    </row>
    <row r="40" spans="1:14" ht="17.25">
      <c r="A40" s="131" t="s">
        <v>180</v>
      </c>
      <c r="B40" s="205" t="s">
        <v>178</v>
      </c>
      <c r="C40" s="147">
        <v>0</v>
      </c>
      <c r="D40" s="146"/>
      <c r="E40" s="147"/>
      <c r="F40" s="147"/>
      <c r="G40" s="147"/>
      <c r="H40" s="147"/>
      <c r="I40" s="147"/>
      <c r="J40" s="147"/>
      <c r="K40" s="55">
        <v>-21402216.620000001</v>
      </c>
      <c r="L40" s="164">
        <v>0</v>
      </c>
      <c r="M40" s="149"/>
      <c r="N40" s="26"/>
    </row>
    <row r="41" spans="1:14" ht="17.25">
      <c r="A41" s="131" t="s">
        <v>185</v>
      </c>
      <c r="B41" s="205" t="s">
        <v>189</v>
      </c>
      <c r="C41" s="146">
        <v>11225439.24</v>
      </c>
      <c r="D41" s="146"/>
      <c r="E41" s="147"/>
      <c r="F41" s="147"/>
      <c r="G41" s="147"/>
      <c r="H41" s="147"/>
      <c r="I41" s="147"/>
      <c r="J41" s="147"/>
      <c r="K41" s="26">
        <f>SUM(K39:K40)</f>
        <v>195716316.66999999</v>
      </c>
      <c r="L41" s="149">
        <v>11225439.24</v>
      </c>
      <c r="M41" s="149"/>
      <c r="N41" s="26"/>
    </row>
    <row r="42" spans="1:14" ht="17.25">
      <c r="A42" s="175" t="s">
        <v>59</v>
      </c>
      <c r="B42" s="205">
        <v>30</v>
      </c>
      <c r="C42" s="146">
        <v>10747000</v>
      </c>
      <c r="D42" s="146"/>
      <c r="E42" s="147"/>
      <c r="F42" s="147"/>
      <c r="G42" s="147"/>
      <c r="H42" s="147"/>
      <c r="I42" s="147"/>
      <c r="J42" s="147"/>
      <c r="K42" s="30"/>
      <c r="L42" s="149">
        <v>10747000</v>
      </c>
      <c r="M42" s="149"/>
      <c r="N42" s="26"/>
    </row>
    <row r="43" spans="1:14" ht="17.25">
      <c r="A43" s="175" t="s">
        <v>58</v>
      </c>
      <c r="B43" s="205">
        <v>31</v>
      </c>
      <c r="C43" s="146">
        <v>1102307.52</v>
      </c>
      <c r="D43" s="146"/>
      <c r="E43" s="147"/>
      <c r="F43" s="147"/>
      <c r="G43" s="147"/>
      <c r="H43" s="147"/>
      <c r="I43" s="147"/>
      <c r="J43" s="147"/>
      <c r="K43" s="26"/>
      <c r="L43" s="149">
        <v>1102307.52</v>
      </c>
      <c r="M43" s="149"/>
      <c r="N43" s="26"/>
    </row>
    <row r="44" spans="1:14" ht="17.25">
      <c r="A44" s="175" t="s">
        <v>57</v>
      </c>
      <c r="B44" s="205">
        <v>32</v>
      </c>
      <c r="C44" s="146">
        <v>69628296.959999993</v>
      </c>
      <c r="D44" s="146"/>
      <c r="E44" s="147"/>
      <c r="F44" s="147"/>
      <c r="G44" s="147"/>
      <c r="H44" s="147"/>
      <c r="I44" s="147"/>
      <c r="J44" s="147"/>
      <c r="K44" s="26"/>
      <c r="L44" s="149">
        <v>69628296.959999993</v>
      </c>
      <c r="M44" s="149"/>
      <c r="N44" s="26"/>
    </row>
    <row r="45" spans="1:14" ht="17.25">
      <c r="A45" s="175" t="s">
        <v>182</v>
      </c>
      <c r="B45" s="205" t="s">
        <v>181</v>
      </c>
      <c r="C45" s="146">
        <v>5485819.5300000003</v>
      </c>
      <c r="D45" s="146"/>
      <c r="E45" s="147"/>
      <c r="F45" s="147"/>
      <c r="G45" s="147"/>
      <c r="H45" s="147"/>
      <c r="I45" s="147"/>
      <c r="J45" s="147"/>
      <c r="K45" s="26"/>
      <c r="L45" s="149">
        <v>5485819.5300000003</v>
      </c>
      <c r="M45" s="149"/>
      <c r="N45" s="26"/>
    </row>
    <row r="46" spans="1:14" ht="17.25">
      <c r="A46" s="175" t="s">
        <v>6</v>
      </c>
      <c r="B46" s="205">
        <v>33</v>
      </c>
      <c r="C46" s="146">
        <v>0</v>
      </c>
      <c r="D46" s="146"/>
      <c r="E46" s="147"/>
      <c r="F46" s="147"/>
      <c r="G46" s="147"/>
      <c r="H46" s="147"/>
      <c r="I46" s="147"/>
      <c r="J46" s="147"/>
      <c r="K46" s="26"/>
      <c r="L46" s="149">
        <v>0</v>
      </c>
      <c r="M46" s="149"/>
      <c r="N46" s="26"/>
    </row>
    <row r="47" spans="1:14" ht="17.25">
      <c r="A47" s="175" t="s">
        <v>56</v>
      </c>
      <c r="B47" s="205">
        <v>34</v>
      </c>
      <c r="C47" s="146">
        <v>0</v>
      </c>
      <c r="D47" s="146"/>
      <c r="E47" s="147"/>
      <c r="F47" s="147"/>
      <c r="G47" s="147"/>
      <c r="H47" s="147"/>
      <c r="I47" s="147"/>
      <c r="J47" s="147"/>
      <c r="K47" s="26"/>
      <c r="L47" s="149">
        <v>0</v>
      </c>
      <c r="M47" s="149"/>
      <c r="N47" s="26"/>
    </row>
    <row r="48" spans="1:14" ht="17.25">
      <c r="A48" s="175" t="s">
        <v>9</v>
      </c>
      <c r="B48" s="205">
        <v>35</v>
      </c>
      <c r="C48" s="146">
        <v>939000</v>
      </c>
      <c r="D48" s="146"/>
      <c r="E48" s="147"/>
      <c r="F48" s="147"/>
      <c r="G48" s="147"/>
      <c r="H48" s="147"/>
      <c r="I48" s="340"/>
      <c r="J48" s="146"/>
      <c r="K48" s="63"/>
      <c r="L48" s="149">
        <v>939000</v>
      </c>
      <c r="M48" s="149"/>
      <c r="N48" s="26"/>
    </row>
    <row r="49" spans="1:14" ht="17.25">
      <c r="A49" s="175" t="s">
        <v>93</v>
      </c>
      <c r="B49" s="205">
        <v>36</v>
      </c>
      <c r="C49" s="146"/>
      <c r="D49" s="146"/>
      <c r="E49" s="147"/>
      <c r="F49" s="147"/>
      <c r="G49" s="147"/>
      <c r="H49" s="147"/>
      <c r="I49" s="147"/>
      <c r="J49" s="147"/>
      <c r="K49" s="26"/>
      <c r="L49" s="149"/>
      <c r="M49" s="149"/>
      <c r="N49" s="26"/>
    </row>
    <row r="50" spans="1:14" ht="17.25">
      <c r="A50" s="175" t="s">
        <v>55</v>
      </c>
      <c r="B50" s="205">
        <v>37</v>
      </c>
      <c r="C50" s="146">
        <v>31543180</v>
      </c>
      <c r="D50" s="146"/>
      <c r="E50" s="147"/>
      <c r="F50" s="147"/>
      <c r="G50" s="147"/>
      <c r="H50" s="147"/>
      <c r="I50" s="147"/>
      <c r="J50" s="147"/>
      <c r="K50" s="26"/>
      <c r="L50" s="149">
        <v>31543180</v>
      </c>
      <c r="M50" s="149"/>
      <c r="N50" s="26"/>
    </row>
    <row r="51" spans="1:14" ht="17.25">
      <c r="A51" s="175" t="s">
        <v>94</v>
      </c>
      <c r="B51" s="205">
        <v>38</v>
      </c>
      <c r="C51" s="146">
        <v>1564565872.97</v>
      </c>
      <c r="D51" s="146"/>
      <c r="E51" s="147"/>
      <c r="F51" s="147"/>
      <c r="G51" s="147"/>
      <c r="H51" s="147"/>
      <c r="I51" s="147"/>
      <c r="J51" s="147"/>
      <c r="K51" s="26"/>
      <c r="L51" s="149">
        <v>1564565872.97</v>
      </c>
      <c r="M51" s="149"/>
      <c r="N51" s="26"/>
    </row>
    <row r="52" spans="1:14" ht="17.25">
      <c r="A52" s="131" t="s">
        <v>51</v>
      </c>
      <c r="B52" s="205">
        <v>39</v>
      </c>
      <c r="C52" s="146"/>
      <c r="D52" s="146"/>
      <c r="E52" s="147"/>
      <c r="F52" s="147"/>
      <c r="G52" s="147"/>
      <c r="H52" s="147"/>
      <c r="I52" s="147"/>
      <c r="J52" s="147"/>
      <c r="K52" s="26"/>
      <c r="L52" s="149"/>
      <c r="M52" s="149"/>
      <c r="N52" s="26"/>
    </row>
    <row r="53" spans="1:14" ht="17.25">
      <c r="A53" s="175" t="s">
        <v>54</v>
      </c>
      <c r="B53" s="205">
        <v>40</v>
      </c>
      <c r="C53" s="146">
        <v>65880755.549999997</v>
      </c>
      <c r="D53" s="146"/>
      <c r="E53" s="147"/>
      <c r="F53" s="147"/>
      <c r="G53" s="147"/>
      <c r="H53" s="147"/>
      <c r="I53" s="147"/>
      <c r="J53" s="147"/>
      <c r="K53" s="26"/>
      <c r="L53" s="149">
        <v>65880755.549999997</v>
      </c>
      <c r="M53" s="149"/>
      <c r="N53" s="26"/>
    </row>
    <row r="54" spans="1:14" ht="17.25">
      <c r="A54" s="131" t="s">
        <v>49</v>
      </c>
      <c r="B54" s="205">
        <v>41</v>
      </c>
      <c r="C54" s="146"/>
      <c r="D54" s="146">
        <v>0</v>
      </c>
      <c r="E54" s="147"/>
      <c r="F54" s="147"/>
      <c r="G54" s="147"/>
      <c r="H54" s="147"/>
      <c r="I54" s="147"/>
      <c r="J54" s="147"/>
      <c r="K54" s="26"/>
      <c r="L54" s="149"/>
      <c r="M54" s="149">
        <v>0</v>
      </c>
      <c r="N54" s="26"/>
    </row>
    <row r="55" spans="1:14" ht="17.25">
      <c r="A55" s="131" t="s">
        <v>126</v>
      </c>
      <c r="B55" s="205">
        <v>42</v>
      </c>
      <c r="C55" s="146">
        <v>0</v>
      </c>
      <c r="D55" s="146">
        <v>0</v>
      </c>
      <c r="E55" s="147"/>
      <c r="F55" s="147"/>
      <c r="G55" s="147"/>
      <c r="H55" s="147"/>
      <c r="I55" s="147"/>
      <c r="J55" s="147"/>
      <c r="K55" s="26"/>
      <c r="L55" s="149">
        <v>0</v>
      </c>
      <c r="M55" s="149">
        <v>0</v>
      </c>
      <c r="N55" s="26"/>
    </row>
    <row r="56" spans="1:14" ht="17.25">
      <c r="A56" s="131" t="s">
        <v>48</v>
      </c>
      <c r="B56" s="205">
        <v>43</v>
      </c>
      <c r="C56" s="146">
        <v>0</v>
      </c>
      <c r="D56" s="146">
        <v>0</v>
      </c>
      <c r="E56" s="147"/>
      <c r="F56" s="147"/>
      <c r="G56" s="147"/>
      <c r="H56" s="147"/>
      <c r="I56" s="147"/>
      <c r="J56" s="147"/>
      <c r="K56" s="26"/>
      <c r="L56" s="149">
        <v>0</v>
      </c>
      <c r="M56" s="149">
        <v>0</v>
      </c>
      <c r="N56" s="26"/>
    </row>
    <row r="57" spans="1:14" ht="17.25">
      <c r="A57" s="131" t="s">
        <v>98</v>
      </c>
      <c r="B57" s="235">
        <v>44</v>
      </c>
      <c r="C57" s="146"/>
      <c r="D57" s="146"/>
      <c r="E57" s="147"/>
      <c r="F57" s="147"/>
      <c r="G57" s="147"/>
      <c r="H57" s="147"/>
      <c r="I57" s="147"/>
      <c r="J57" s="147"/>
      <c r="K57" s="26"/>
      <c r="L57" s="149"/>
      <c r="M57" s="149"/>
      <c r="N57" s="26"/>
    </row>
    <row r="58" spans="1:14" ht="17.25">
      <c r="A58" s="131" t="s">
        <v>99</v>
      </c>
      <c r="B58" s="235">
        <v>45</v>
      </c>
      <c r="C58" s="146"/>
      <c r="D58" s="146"/>
      <c r="E58" s="147"/>
      <c r="F58" s="147"/>
      <c r="G58" s="147"/>
      <c r="H58" s="147"/>
      <c r="I58" s="147"/>
      <c r="J58" s="147"/>
      <c r="L58" s="149"/>
      <c r="M58" s="149"/>
      <c r="N58" s="26"/>
    </row>
    <row r="59" spans="1:14" ht="17.25">
      <c r="A59" s="277" t="s">
        <v>127</v>
      </c>
      <c r="B59" s="205">
        <v>46</v>
      </c>
      <c r="C59" s="146">
        <v>0</v>
      </c>
      <c r="D59" s="146"/>
      <c r="E59" s="147"/>
      <c r="F59" s="147"/>
      <c r="G59" s="147"/>
      <c r="H59" s="147"/>
      <c r="I59" s="147"/>
      <c r="J59" s="147"/>
      <c r="L59" s="149">
        <v>0</v>
      </c>
      <c r="M59" s="149"/>
      <c r="N59" s="26"/>
    </row>
    <row r="60" spans="1:14" ht="15.75">
      <c r="A60" s="183" t="s">
        <v>4</v>
      </c>
      <c r="B60" s="173"/>
      <c r="C60" s="288">
        <f>SUM(C7:C59)</f>
        <v>4028077705</v>
      </c>
      <c r="D60" s="288">
        <f>SUM(D7:D59)</f>
        <v>4028077705</v>
      </c>
      <c r="E60" s="337"/>
      <c r="F60" s="337"/>
      <c r="G60" s="337"/>
      <c r="H60" s="337"/>
      <c r="I60" s="337"/>
      <c r="J60" s="337"/>
      <c r="L60" s="23">
        <f>SUM(L7:L59)</f>
        <v>4028077705</v>
      </c>
      <c r="M60" s="165">
        <f>SUM(M7:M59)</f>
        <v>4028077704.9999995</v>
      </c>
      <c r="N60" s="2"/>
    </row>
    <row r="63" spans="1:14" ht="16.5">
      <c r="B63" s="169">
        <v>179</v>
      </c>
    </row>
    <row r="64" spans="1:14" ht="15.75">
      <c r="K64" s="50" t="s">
        <v>2</v>
      </c>
      <c r="L64" s="51">
        <f>D60</f>
        <v>4028077705</v>
      </c>
    </row>
    <row r="65" spans="11:12" ht="15.75">
      <c r="K65" s="50" t="s">
        <v>1</v>
      </c>
      <c r="L65" s="51">
        <f>C60</f>
        <v>4028077705</v>
      </c>
    </row>
    <row r="66" spans="11:12" ht="15.75">
      <c r="K66" s="52"/>
      <c r="L66" s="51">
        <f>(L64-L65)</f>
        <v>0</v>
      </c>
    </row>
    <row r="68" spans="11:12" ht="17.25">
      <c r="L68" s="146">
        <v>382197539.11000001</v>
      </c>
    </row>
    <row r="70" spans="11:12">
      <c r="L70" s="23">
        <v>77177939.969999999</v>
      </c>
    </row>
  </sheetData>
  <mergeCells count="2">
    <mergeCell ref="A4:D4"/>
    <mergeCell ref="A5:D5"/>
  </mergeCells>
  <pageMargins left="0.70866141732283505" right="0.70866141732283505" top="0.39370078740157499" bottom="0.35433070866141703" header="0.31496062992126" footer="0.23622047244094499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Financial Position</vt:lpstr>
      <vt:lpstr>Financial Performance</vt:lpstr>
      <vt:lpstr>CASH ANALYSIS</vt:lpstr>
      <vt:lpstr>Cashflow Statement</vt:lpstr>
      <vt:lpstr>Comparism</vt:lpstr>
      <vt:lpstr>CHANGE IN NET ASST EQUITY</vt:lpstr>
      <vt:lpstr>S&amp;W VARINACE</vt:lpstr>
      <vt:lpstr>TRIAL BALANCE</vt:lpstr>
      <vt:lpstr>ADJUSTED TRAIL BAL</vt:lpstr>
      <vt:lpstr>CHART</vt:lpstr>
      <vt:lpstr>TRANSF</vt:lpstr>
      <vt:lpstr>Sheet1</vt:lpstr>
      <vt:lpstr>'CHANGE IN NET ASST EQUITY'!Print_Area</vt:lpstr>
      <vt:lpstr>Comparism!Print_Area</vt:lpstr>
      <vt:lpstr>'Financial Performance'!Print_Area</vt:lpstr>
      <vt:lpstr>'Financial Position'!Print_Area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Omoniyi</dc:creator>
  <cp:lastModifiedBy>Auditor GenSec PC</cp:lastModifiedBy>
  <cp:lastPrinted>2023-06-27T22:16:21Z</cp:lastPrinted>
  <dcterms:created xsi:type="dcterms:W3CDTF">2016-06-29T11:21:03Z</dcterms:created>
  <dcterms:modified xsi:type="dcterms:W3CDTF">2023-06-27T22:28:29Z</dcterms:modified>
</cp:coreProperties>
</file>